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oep\Desktop\"/>
    </mc:Choice>
  </mc:AlternateContent>
  <bookViews>
    <workbookView xWindow="0" yWindow="0" windowWidth="20490" windowHeight="7755" tabRatio="841" firstSheet="1" activeTab="1"/>
  </bookViews>
  <sheets>
    <sheet name="2015 2016 Budget" sheetId="1" state="hidden" r:id="rId1"/>
    <sheet name="2017 2018 Budget" sheetId="32" r:id="rId2"/>
    <sheet name="Sheet2" sheetId="11" r:id="rId3"/>
    <sheet name="Sheet3" sheetId="12" r:id="rId4"/>
    <sheet name="Sheet4" sheetId="13" r:id="rId5"/>
    <sheet name="Sheet5" sheetId="14" r:id="rId6"/>
    <sheet name="Sheet6" sheetId="15" r:id="rId7"/>
    <sheet name="Sheet7" sheetId="16" r:id="rId8"/>
    <sheet name="Sheet8" sheetId="17" r:id="rId9"/>
    <sheet name="Sheet9" sheetId="18" r:id="rId10"/>
    <sheet name="Sheet10" sheetId="19" r:id="rId11"/>
    <sheet name="Sheet11" sheetId="20" r:id="rId12"/>
    <sheet name="Melinda" sheetId="8" r:id="rId13"/>
    <sheet name="Sheet12" sheetId="21" r:id="rId14"/>
    <sheet name="Sheet13" sheetId="22" r:id="rId15"/>
    <sheet name="Sheet14" sheetId="23" r:id="rId16"/>
    <sheet name="Spring Fling 2013" sheetId="9" r:id="rId17"/>
    <sheet name="Sheet15" sheetId="24" r:id="rId18"/>
    <sheet name="Sheet1" sheetId="10" r:id="rId19"/>
    <sheet name="Sheet16" sheetId="25" r:id="rId20"/>
    <sheet name="Sheet17" sheetId="26" r:id="rId21"/>
    <sheet name="Sheet18" sheetId="27" r:id="rId22"/>
    <sheet name="Sheet19" sheetId="28" r:id="rId23"/>
    <sheet name="Sheet20" sheetId="29" r:id="rId24"/>
    <sheet name="Sheet21" sheetId="30" r:id="rId25"/>
    <sheet name="Sheet22" sheetId="31" r:id="rId26"/>
  </sheets>
  <definedNames>
    <definedName name="_xlnm.Print_Titles" localSheetId="0">'2015 2016 Budget'!$1:$5</definedName>
  </definedNames>
  <calcPr calcId="152511" concurrentCalc="0"/>
</workbook>
</file>

<file path=xl/calcChain.xml><?xml version="1.0" encoding="utf-8"?>
<calcChain xmlns="http://schemas.openxmlformats.org/spreadsheetml/2006/main">
  <c r="H75" i="32" l="1"/>
  <c r="H34" i="32"/>
  <c r="H43" i="32"/>
  <c r="C74" i="32"/>
  <c r="B46" i="32"/>
  <c r="C46" i="32"/>
  <c r="D46" i="32"/>
  <c r="I26" i="32"/>
  <c r="H19" i="32"/>
  <c r="H26" i="32"/>
  <c r="E26" i="32"/>
  <c r="F26" i="32"/>
  <c r="G26" i="32"/>
  <c r="E19" i="32"/>
  <c r="F19" i="32"/>
  <c r="G19" i="32"/>
  <c r="D19" i="32"/>
  <c r="I19" i="32"/>
  <c r="H9" i="32"/>
  <c r="H10" i="32"/>
  <c r="I46" i="32"/>
  <c r="I64" i="32"/>
  <c r="I74" i="32"/>
  <c r="I82" i="32"/>
  <c r="H46" i="32"/>
  <c r="H64" i="32"/>
  <c r="H74" i="32"/>
  <c r="H82" i="32"/>
  <c r="I10" i="32"/>
  <c r="G9" i="32"/>
  <c r="G55" i="32"/>
  <c r="G60" i="32"/>
  <c r="G33" i="32"/>
  <c r="G17" i="32"/>
  <c r="G12" i="32"/>
  <c r="G21" i="32"/>
  <c r="G31" i="32"/>
  <c r="G56" i="32"/>
  <c r="G42" i="32"/>
  <c r="G37" i="32"/>
  <c r="G47" i="32"/>
  <c r="G62" i="32"/>
  <c r="G75" i="32"/>
  <c r="G76" i="32"/>
  <c r="G59" i="32"/>
  <c r="G54" i="32"/>
  <c r="G50" i="32"/>
  <c r="G11" i="32"/>
  <c r="G18" i="32"/>
  <c r="G70" i="32"/>
  <c r="G49" i="32"/>
  <c r="G41" i="32"/>
  <c r="G53" i="32"/>
  <c r="G20" i="32"/>
  <c r="B70" i="9"/>
  <c r="B68" i="9"/>
  <c r="B62" i="9"/>
  <c r="B56" i="9"/>
  <c r="E43" i="9"/>
  <c r="B39" i="9"/>
  <c r="B29" i="9"/>
  <c r="B75" i="8"/>
  <c r="B70" i="8"/>
  <c r="B57" i="8"/>
  <c r="B39" i="8"/>
  <c r="B21" i="8"/>
  <c r="B16" i="8"/>
  <c r="B8" i="8"/>
  <c r="F46" i="32"/>
  <c r="F64" i="32"/>
  <c r="F74" i="32"/>
  <c r="F82" i="32"/>
  <c r="E64" i="32"/>
  <c r="E74" i="32"/>
  <c r="E46" i="32"/>
  <c r="E82" i="32"/>
  <c r="D64" i="32"/>
  <c r="D74" i="32"/>
  <c r="D82" i="32"/>
  <c r="C64" i="32"/>
  <c r="C82" i="32"/>
  <c r="B64" i="32"/>
  <c r="B74" i="32"/>
  <c r="B82" i="32"/>
  <c r="G66" i="32"/>
  <c r="G71" i="32"/>
  <c r="G73" i="32"/>
  <c r="G74" i="32"/>
  <c r="G64" i="32"/>
  <c r="G52" i="32"/>
  <c r="G51" i="32"/>
  <c r="G40" i="32"/>
  <c r="G46" i="32"/>
  <c r="G34" i="32"/>
  <c r="F10" i="32"/>
  <c r="E10" i="32"/>
  <c r="D10" i="32"/>
  <c r="C26" i="32"/>
  <c r="B10" i="32"/>
  <c r="B19" i="32"/>
  <c r="B26" i="32"/>
  <c r="G16" i="32"/>
  <c r="G24" i="32"/>
  <c r="G10" i="32"/>
  <c r="I82" i="1"/>
  <c r="H81" i="1"/>
  <c r="G81" i="1"/>
  <c r="F81" i="1"/>
  <c r="E81" i="1"/>
  <c r="D81" i="1"/>
  <c r="C81" i="1"/>
  <c r="B81" i="1"/>
  <c r="I76" i="1"/>
  <c r="H75" i="1"/>
  <c r="F75" i="1"/>
  <c r="E75" i="1"/>
  <c r="D75" i="1"/>
  <c r="C75" i="1"/>
  <c r="B75" i="1"/>
  <c r="I64" i="1"/>
  <c r="H63" i="1"/>
  <c r="F63" i="1"/>
  <c r="E63" i="1"/>
  <c r="D63" i="1"/>
  <c r="C63" i="1"/>
  <c r="B63" i="1"/>
  <c r="I46" i="1"/>
  <c r="H45" i="1"/>
  <c r="F45" i="1"/>
  <c r="E45" i="1"/>
  <c r="D45" i="1"/>
  <c r="C45" i="1"/>
  <c r="B45" i="1"/>
  <c r="I27" i="1"/>
  <c r="H26" i="1"/>
  <c r="G26" i="1"/>
  <c r="F26" i="1"/>
  <c r="E26" i="1"/>
  <c r="D26" i="1"/>
  <c r="C26" i="1"/>
  <c r="B26" i="1"/>
  <c r="I22" i="1"/>
  <c r="H21" i="1"/>
  <c r="F21" i="1"/>
  <c r="E21" i="1"/>
  <c r="D21" i="1"/>
  <c r="C21" i="1"/>
  <c r="B21" i="1"/>
  <c r="I10" i="1"/>
  <c r="H10" i="1"/>
  <c r="F10" i="1"/>
  <c r="E10" i="1"/>
  <c r="D10" i="1"/>
  <c r="C10" i="1"/>
  <c r="B10" i="1"/>
  <c r="G82" i="32"/>
  <c r="D26" i="32"/>
</calcChain>
</file>

<file path=xl/comments1.xml><?xml version="1.0" encoding="utf-8"?>
<comments xmlns="http://schemas.openxmlformats.org/spreadsheetml/2006/main">
  <authors>
    <author>Dave Govan</author>
    <author>joep</author>
    <author>Jessica</author>
    <author>Tess Johnson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Started year with $55,312.43, September balance $44,120.02, October balance $50,376.52, November balance $39,158.85, January 2015 balance $41,081.10
March 9, 2015 balance
$41,640.13
April 13, 2015 balance
$47,698.42
April 29, 2015 balance
$77,880.30
May 26, 2015 balance 
$64,629.25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9/15/15 $50,845.09
10/13/15 $57,357.73
11/10/15 $35,064.92
12/1/15 $38,357.83
1/12/15 $32,628.97 *$32,128.97 less $500 pass thru for Helping Hands Hanratty Family.
3/7/16 $23,124.17
4/12/16 $47,543.24
5/9/16 $54,760.09
5/25/16 $52,930.60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2/3/15 Ck#2520 $180 Bernardsville Print Center for 50/50 raffle tix books. 
3/5/15 $200.00 Transfer from PTO account.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9/2015 $93.81 balance
2/22/16 transfer $200 into account, balance $293.81
2/24/16 ck#117 $180.00 Bernardsville Print Center.
3/1/15 ck#118 $31.03 Anna Spitaleri
4/7/16 deposit $1,715
4/8/16 deposit $430
4/11/16 deposit $1,605</t>
        </r>
      </text>
    </comment>
    <comment ref="D9" authorId="2" shapeId="0">
      <text>
        <r>
          <rPr>
            <sz val="8"/>
            <color indexed="81"/>
            <rFont val="Tahoma"/>
            <family val="2"/>
          </rPr>
          <t>3/3/12  $8.01 ck#2179 (STILL OPEN)</t>
        </r>
        <r>
          <rPr>
            <sz val="8"/>
            <color indexed="81"/>
            <rFont val="Tahoma"/>
            <family val="2"/>
          </rPr>
          <t xml:space="preserve">
5/18/13 $391.43 ck#2335
5/18/13 $227.49 ck#2337
6/6/13 $180.00 ck#2343
6/6/13 $425.00 ck#2344
6/6/13 $3450.00 ck#2345
6/8/13 $167.68 ck#2347
6/11/13 $570.55 ck#2348
6/11/13 $3000.00 ck#2349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3/4/15 ck#2530 $370
6/24/15 ck#2575 $20
6/29/15 ck#2578 $1000
</t>
        </r>
      </text>
    </comment>
    <comment ref="C11" authorId="2" shapeId="0">
      <text>
        <r>
          <rPr>
            <sz val="8"/>
            <color indexed="81"/>
            <rFont val="Tahoma"/>
            <family val="2"/>
          </rPr>
          <t xml:space="preserve">Deposit $5000.00 12/6/12 
</t>
        </r>
      </text>
    </comment>
    <comment ref="E12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1/6/14 $150 Great Clips 
2/12/14 $120 Rugers Basketball Tickets
2/20/14 $800 Devils Hockey Tickets Income
2/24/14 $350 Devils Hockey Tickets Income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 xml:space="preserve">
$844.00 on 10/28/14 money collected at door of Halloween Carnival on 10/24/14, 11/13/14 $750 Refund of deposit for A Vision in Motion assembly.
12/9/14 $630 cash proceeds GameNight,
1/30/15 dept for $1100, for tix to NJ Devils Hockey Game (20 tix total), 
2/23/15 dept $355 for Rutgers basketball tix from 2/22/15 game,
3/9/15 dept. $55 for NJ Devil's Hockey Tix (Fusca)
3/9/15 Dept. $480 Delicious Height's Dinner Night,
3/30/15 Dept. 4165 (Rosen) NJ Devil's Tix,
5/29/15 Dept. $200 The MAX of Bedminster,</t>
        </r>
      </text>
    </comment>
    <comment ref="C13" authorId="2" shapeId="0">
      <text>
        <r>
          <rPr>
            <sz val="8"/>
            <color indexed="81"/>
            <rFont val="Tahoma"/>
            <family val="2"/>
          </rPr>
          <t>Deposit $100.00 12/6/12 Donation from Steve Goldman for Holiday Tea
Deposit $247.50 4/19/13 -Mr. Lefurge gave cash for roses billed on invoice
Deposit 5/16/13 $130.00 Teacher Appreciation luncheon ($100 Steve Goldman and $30 Jose Gonzalez)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$100.00 Ck# 1071 Donation made by Goldman for Hospitality 
$50.00 ck#3338 donation made by Goldman for Teacher Appreciation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>Laura Govan made deposit on 7/26/14 for $500 (8th grade class returned PTO donation).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6/3/16 $146 pass thru for books purchased for Kenn Nesbitt (Grade Level Program) Author visit.</t>
        </r>
      </text>
    </comment>
    <comment ref="C15" authorId="2" shapeId="0">
      <text>
        <r>
          <rPr>
            <sz val="8"/>
            <color indexed="81"/>
            <rFont val="Tahoma"/>
            <family val="2"/>
          </rPr>
          <t>Deposit 9/27/12 $200 (starting cash and $41 profit from donations and tattoo sales)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5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$5,200 from Bedminster Charities Fall Fest. 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12/17/14 $5,200.00 Deposit from Fall Fest,</t>
        </r>
      </text>
    </comment>
    <comment ref="C16" authorId="2" shapeId="0">
      <text>
        <r>
          <rPr>
            <sz val="8"/>
            <color indexed="81"/>
            <rFont val="Tahoma"/>
            <family val="2"/>
          </rPr>
          <t>Deposit 11/15/12 $3000.00 (cash)
Deposit 11/15/12 $366.33 (checks)
Deposit 11/15/12 $581.36 (checks)
Deposit 11/20/12 $539.34 (checks)
Deposit 11/20/12 $4465.63 (cash)
Deposit 11/20/12 $394.37 (checks)
Deposit 12/6/12 $12.99 (check)</t>
        </r>
      </text>
    </comment>
    <comment ref="E16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Deposit BookF 9/30/13 $1184.95
Deposit BookF 10/1/13 $1127.88
Deposit BookF 10/2/13 $1662.43
Deposit BookF 10/3/13 $683.41
Deposit BookF 10/4/13 $1907.55
Deposit BookF 10/5/13 $956.13
Deposit Start Up Cash 10/5/13 $141.00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 xml:space="preserve">
Marisa Austenberg dept. $1,464,02 on 9/30, $1,994.34 on 10/1, $1,914.50 on 10/2, 10/6 $1350.68, $1704.49 &amp; $155.70</t>
        </r>
      </text>
    </comment>
    <comment ref="I16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11/12/15 $5,300 Fall Fest Charities
</t>
        </r>
      </text>
    </comment>
    <comment ref="C17" authorId="2" shapeId="0">
      <text>
        <r>
          <rPr>
            <sz val="8"/>
            <color indexed="81"/>
            <rFont val="Tahoma"/>
            <family val="2"/>
          </rPr>
          <t>Deposit 2/5/13 $300.00 Donation by Maureen Weimer</t>
        </r>
        <r>
          <rPr>
            <sz val="8"/>
            <color indexed="81"/>
            <rFont val="Tahoma"/>
            <family val="2"/>
          </rPr>
          <t xml:space="preserve">
Deposit 2/5/13 $2445.00 Spring Fling Ads
Deposit 2/8/13 $50.00 Spring Fling Ad  Dunkin Donuts Allen Rd (cash)
Deposit 2/8/13 $115.00 Spring Fling Ad
Deposit 2/13/13 $1115.00 Spring Fling Ads
Deposit 2/13/13 $615.00 Spring Fling Ads
Deposit 2/13/13 $70.00 Spring Fling Ad Parotti (cash)
Deposit 2/15/13 $250.00 Spring Fling Ad 
Deposit 2/19/13 $115.00 Spring Fling Ad Kings Supermarket (cash)
Deposit 2/19/13 $900.00 Spring Fling Ads
Deposit 2/22/13 $345.00 Spring Fling Ads 
Deposit 2/22/13 $765.00 Spring Fling Ads
Deposit 2/22/13 $100.00 Spring Fling donation (Anonymous)
Deposit 2/15/13 $500.00 SF Epicure Foods (credit card)
Paypal 2/25/13 (Admissions) $2150.42 
Credit Card Test 2/25/13 $1.00 (admissions)
Credit Card 2/24/13 $140.00 (Admissions)
Credit Card 2/24/13 $160.00 (Admissions)
Deposit 2/26/13 $125.00 (Donations)
Deposit 2/26/13 $1740.00 (Admissions-checks)
Deposit 2/26/13 $880.00 Spring Fling Ads
Deposit 3/1/13 $735.00 Spring Fling Ads
Deposit 3/1/13 $715.00 Spring Fling Ads
Deposit 3/1/13 $35.00 Spring Fling Donation
Deposit 3/6/13 $115.00 Spring Fling Ad Chris Villani Realtor(cash)
Deposit 3/6/13 $415.00 Spring Fling Ads
Deposit 3/8/13 $975.00 Spring Fling Ads- (checks and $205 cash Pizza bros and Muha)  
Deposit 3/12/13 $960.00 Spring Fling Ads
2/20/13 Misc. $825.00 (spoke to Bank it's 2 credit cards $750 and $75- no one knows for what)
Deposit 3/12/13 $625.00 SF Donations (admissions)
Deposit 3/12/13 $180.00 SF admissions (cash deposit)
Deposit 3/12/13 $2105.00 SF admissions (checks)
Credit Card 3/10/13 $1230.00 (admissions)
Paypal 3/11/13 (Admissions) $7039.68
Deposit 3/14/13 $115.00 SF Ad
Deposit 3/14/13 $500.00 SF Ad Sylvan Learning Center (cash)
Deposit 3/16/13 $1615.00 SF Ads
Deposit 3/18/13 $100.00 SF AD -BOE cash
Deposit 3/18/13 $1765.00 Admissions 
Credit card 3/15 and 3/16 $585.00 Admissions
Deposit 3/18/13 $200.00 Admissions- Donations
Deposit 3/18/13 $1491.00 (Basket tickets night of)
Credit Card 3/16/13 $385.00 (Basket tickets night of)
Deposit 3/18/13 $4065.00 (Night of check and cash)
Credit card 3/16/13 $1545.00
Deposit 3/18/13 $4910.00
Credit Card 3/16/13 $6895.00
Credit Card 3/17/13 $2.15 (TESTS)
Deposit 3/20/13 $315.00 SF Ads
Deposit 3/22/13 $100.00 Donation (Duhl)
Deposit 3/27/13 $115.00 (SF AD Mrs. Lykes)
Deposit 4/15/13 $70.00 (SF AD Bedminster Township)
Deposit 5/1/13 $350.00 SF Silent Auction- Amy Herrick</t>
        </r>
      </text>
    </comment>
    <comment ref="E17" authorId="3" shapeId="0">
      <text>
        <r>
          <rPr>
            <b/>
            <sz val="9"/>
            <color indexed="81"/>
            <rFont val="Tahoma"/>
            <family val="2"/>
          </rPr>
          <t>T</t>
        </r>
        <r>
          <rPr>
            <b/>
            <sz val="8"/>
            <color indexed="81"/>
            <rFont val="Tahoma"/>
            <family val="2"/>
          </rPr>
          <t>ess Johnson:</t>
        </r>
        <r>
          <rPr>
            <sz val="8"/>
            <color indexed="81"/>
            <rFont val="Tahoma"/>
            <family val="2"/>
          </rPr>
          <t xml:space="preserve">
12/31/13 $200 SF Ads
1/21/14 $850 SF Ads
1/27/14 $615 SF Ads
2/3/14 $735 SF Ads
2/10/14 $390 SF Ads
2/22/14 $2,900 SF Ads
2/22/14 $100 Kerdman Donation
2/22/14 $100 Network for Good donation.
3/7/14 $615 SF Ads 
3/17/14 $1345 SF Ads
3/19/14 $2,030 SF Ads
3/19/14 $1,105 SF Admissions
3/21/14 $1,625 SF Ads
2/26/14 $195, 140 Credit Card
3/01/14 $195, $75 Credit Card
3/11/14 $140 Credit Card
3/13/14 $215 Credit Card
3/14/14 $6,000 Pay Pay
3/25/14 $150 Credit Card
3/26/14 $970 Ads
3/26/14 $965 Admission
3/28/14 $120, 120 Credit Card
3/29/14 $480 Ads
4/1/14 $120, $120 credit card
4/1/14 $1,419. Pay Pal Deposit
3/31/2014 $4,932.90 Pay Pal
4/2/14 $120 Credit Card
4/3/14 $120, $120, $120, credit card 
4/4/14 $70 Ads
4/4/14 $2,115 Admission
4/4/14 $150 Admission
4/4/14 $420 Admission
4/4/14 $60 Credit Card
4/5/14 $2,125 Ads
4/7/14 $4,500 silent auct.
4/7/14 $110 baskets
4/7/14 $825 baskets
4/7/14 $220 baskets
4/7/14 $60 ipad
4/7/14 $420 Admissions
4/7/14 $471 basket charge
4/7/14 $6935 ($8431 less $1025 refund) SA Charge
4/18/14 $275 silent auct.
4/28/13 $265 Ads
5/10/14 $115 Ads
5/21/14 $180.00 Transferred back from 50/50 account ticket printing charge.
6/6/2014 $1668.42 Transferred back from 50/50 account all proceeds except for $100 to keep the account open.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Laura Govan:
DEPTS:</t>
        </r>
        <r>
          <rPr>
            <sz val="9"/>
            <color indexed="81"/>
            <rFont val="Tahoma"/>
            <family val="2"/>
          </rPr>
          <t xml:space="preserve">
Dept 9/26/14 for $350 from last year. 
1/9/12 Ck $300 Ads 
2/10/15 $275 Ads
2/23/15 $705 Ads
2/24/15 $125 Ads
1/30/15 $555.00 Ads 
2/10/15 $275 Advertising
3/3/15 $1,425 Advertising
3/9/15 $125 Advertising
3/10/15 $1,000 Ads
3/16/15 $125 Ads (cc)
3/16/15 $900 Ads
3/18/15 $555 Ads
3/23/15 $1,150 Ads
3/24/15 $1,300 Ads
3/30/15 $1,575 Ads
4/9/15 $630 Admissions (cc)
4/9/15 $1,330 Ads
4/13/15 $775 Ads
4/13/15 $2,730 Admissions (cc)
4/13/15 $3,690 Admissions (ck deposit)
4/13/15 $16,553 Admissions Paypal dept
4/14/15 $80 Admissions (cc)
4/15/15 $1,485 Admissions (ck dept)
4/16/15 $195 Admissions (cc)
4/17/15 $120 Admissions 
(ck dept) 
4/17/15 $500 Advertisement
4/20/15 $125 Advertising
4/20/15 $325.03 Admissions (CC)
4/20/15 $985 Admissions
4/20/15 $2906 Admissions
4/20/15 $3700 Silent Auction
4/27/15 $375 Advertising
4/30/15 $75 Advertising
5/13/15 $1,475 Silent Auction late payment
5/29/15 $250 Advertising
6/8/15 $70.39 transfer from 50/50 for raffle tix paid from PTO account.
6/8/15 $180 transfer from 50/50 account for raffle tix paid from PTO account.
6/8/15 $1955 transfer from 50/50 remainder of night of earrnings. 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deposits 10/1/15 for $431.94, $1,260.57, $2,132.24
deposits 10/5/15 for $157.35, $1,639.23, $2,623.86</t>
        </r>
      </text>
    </comment>
    <comment ref="I18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1/22/16 $750 Ad revenue Janjua.
2/2/16 $370 Ads (Air Service &amp; CX Ent.)
2/8/16 $400 Ads
2/17/17 $295 Ads
2/18/16 $55 Ads
2/24/16 $55 &amp; $$500 Ads
3/3/16 $950 Ads
3/11/16 $455 Ads
3/17/16 $6,429.95 Eventbrite deposit for online admissions
3/18/16 $1,375 Ads
3/18/16 $775 Ads
3/22/16 $205 Ads
3/22/16 $4,715 Admission checks
3/28/16 $400 Ads
3/30/16 $1,250 Ads
4/1/16 $375 Ads
4/4/16 $150 Ads
4/5/16 $5,548.87 Admissions Eventbrite deposit
4/6/16 $750 Ads PNC Merchant Deposit
4/8/16 $300 Cash Donation in lieu of attentance.
4/11/16 Cash Deposit $3,525 for Silent Auction.
4/11/16 Cash Deposit $1,780 for Night of baskets/iPad raffle.
4/11/16 deposit $300 for Advertising (Goldman &amp; Stevinson).
4/11/16 PNC Merchant Deposit for Credit Card purchases for Silent Auction $5,280/baskets $510/Admissions $215.
4/12/16 PNC Merchant Deposit $1100 Silent Auction 2015,
4/13/16 PNC Merchant Deposit $1050 Silent Auction 2015,
4/13/16 $650 Checks for Silent Auction 2016,
4/14/16 $1,835 Checks for Admissions &amp; Baskets,
4/15/16 $5,219.25 EventBrite Payment,
4/25/16 $795 Checks for Silent Auction 2016,
4/25/16 $150 Advertisement.
4/27/16 $575 PNC Merch Deposit for Silent Auction (2015)
4/29/16 $100 ck deposit for Silent Auction (2015)
5/9/16 Online transfer from 50/50 account of $2405.70
5/13/16 $850 PNC Deposit for silent auction
5/18/16 $215 deposit for SF Admission
5/27/16 $590 deposit for Advertising ($500) and Silent Auction ($90).</t>
        </r>
      </text>
    </comment>
    <comment ref="I19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11/2/15 $835 from Carnival/trunk or treat</t>
        </r>
      </text>
    </comment>
    <comment ref="I20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11/24/15 dept $690
12/7/15 dept $55</t>
        </r>
      </text>
    </comment>
    <comment ref="I21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2/18/16 $648 Rutger's basketball game
2/18/16 $660 Devil's Hockey game
2/24/16 $96 Rutger's Game</t>
        </r>
      </text>
    </comment>
    <comment ref="E22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deposit 7/12/13 $48.06</t>
        </r>
      </text>
    </comment>
    <comment ref="C23" authorId="2" shapeId="0">
      <text>
        <r>
          <rPr>
            <sz val="8"/>
            <color indexed="81"/>
            <rFont val="Tahoma"/>
            <family val="2"/>
          </rPr>
          <t>Deposit 6/18/12 $688.00
Deposit 8/13/12 $40.00
Deposit 9/7/12 $240.00
Deposit 9/11/12 $360.00
Deposit 9/11/12 $325.00
Deposit 9/14/12 $135.00
Deposit 9/14/12 $200.00
Deposit 9/21/12 $175.00
Deposit 10/1/12 $75.00
Deposit 10/4/12 $20.00
Deposit 10/10/12 $30.00
Deposit 10/16/12 $35.00
Deposit 10/26/12 $10.00</t>
        </r>
      </text>
    </comment>
    <comment ref="E23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Deposit 7/12/13 $310.00 Teachers
Deposit 9/26/13 $360.00
Deposit 9/26/13 $315.00
Deposit 9/26/13 $ 80.00
Deposit 9/26/13 $130.00
Deposit 10/16/13 $370.00
Deposit 10/23/13 $60.00
Returned Check 10/9/13 ($30.00)
Deposit 11/5/13 $10.00
Deposit 12/7/13 $370.00 Teachers membership (100%)
Deposit 2/20/14 $10.00 Cameria membership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>Deposit made on 9/11/14 for $355.00, 9/12/14 deposits made for $380 &amp; $125,
Suzie Stevinson made deposit 7/21/14 for $610, 9/18/14 $130, 9/24/14 $95.00, 9/26/14 $360, 10/14/14 $145, 10/28/14 for $160, 11/13/14 $20, 11/25/14 $50</t>
        </r>
      </text>
    </comment>
    <comment ref="C24" authorId="2" shapeId="0">
      <text>
        <r>
          <rPr>
            <sz val="8"/>
            <color indexed="81"/>
            <rFont val="Tahoma"/>
            <family val="2"/>
          </rPr>
          <t>Deposit 12/11/12 $966.00 (Spirit wear)
Deposit 5/22/13 $924.95 Schoolkidz (paper order forms)
Deposit 5/22/13 $646.78 Schoolkidz (paper order forms)
Deposit 6/18/13 $10.00 (Spirit Wear -Kindergarden T Shirt for Cynthia Cassidy)</t>
        </r>
      </text>
    </comment>
    <comment ref="E24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1/6/2014 - 1,138.00 Spirit Wear Income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deposit 10/6/14 $568.00 from sale of Bulldog Magnets, deposit 1/14/15 $860 from Camp Spot ($838) and Baumann ($22) </t>
        </r>
      </text>
    </comment>
    <comment ref="I24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Deposit's 9/14/15 $466 &amp; $150, 9/17/15 deposit's $630 &amp; $50, 9/22/15 deposit $355, 9/28/15 deposit $70
10/13/15 $95
11/12/15 $50
4/13/16 $10
</t>
        </r>
      </text>
    </comment>
    <comment ref="I25" authorId="1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>9/17/15 deposit for magnet sales at Fall Fest $110.
9/28/15 deposit for magnet sales at Back to School night $80
1/14/16 deposit $931 from Camp Spot</t>
        </r>
      </text>
    </comment>
    <comment ref="C31" authorId="2" shapeId="0">
      <text>
        <r>
          <rPr>
            <sz val="8"/>
            <color indexed="81"/>
            <rFont val="Tahoma"/>
            <family val="2"/>
          </rPr>
          <t>Was getting charged monthy but was switched to NON PROFIT so no more fees will apply- $62.95.
5/2/13 Bank Fee (Credit Card Monthly Fee)$28.50
6/2/13 Bank Fee (Credit Card Monthly Fee) $19.50</t>
        </r>
      </text>
    </comment>
    <comment ref="E31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7/2/13 9.75 Merchant fee
8/2/13 9.75 Merchant fee
9/3/13 9.75 Merchant fee
10/2/13 9.75 Merchant fee
11/1/13 9.75 Merchant fee
11/1/13 12.00 Returned check fee
12/2/13 9.75 Merchant fee
1//2/14 9.75 Merchant fee
2/3/14 9.75 Merchant fee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 xml:space="preserve">Laura Govan:
SC=Service Charge
MF=Merchant Fee
</t>
        </r>
        <r>
          <rPr>
            <sz val="9"/>
            <color indexed="81"/>
            <rFont val="Tahoma"/>
            <family val="2"/>
          </rPr>
          <t xml:space="preserve">7/2/14 $11.75 SC 
8/4/14 $9.75 MF
9/2/14 $9.75 MF
10/2/14 $9/75 MF
11/3/14 $9.75 MF
12/2/14 $9.75 MF
1/9/12 $9.75 MF
2/2/15 $9.75 MF
3/2/15 $9.75 MF
3/2/15 $12.00 SC
4/2/15 $0.14 MI
4/2/15 $1.83 MD
4/2/15 $8.55 MF
5/4/15 $5.50 Merch Interchange
5/4/15 $8.70 MF
5/4/15 $134.31 Merch Discount
</t>
        </r>
      </text>
    </comment>
    <comment ref="E32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 #2420 3/18/14 $500
Bernards High
Project Gruduation 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3/9/15 ck#25531 $500 BHS-HAS PG2015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7/2/15:
MF $9.75, Merch Discount $24.99, Service Charge Period Ending 6/30/15 $33
8/3/15:
MF $9.75, M Disc $24.99
9/2/15:
MF $9.75, Merch Discount $24.99
10/2/15 MF $9.75, PNC Discount $24.99
11/2/15 $24.99 PNC Dis MF $9.75
12/24/15 PNC Dis MF $24.99, MF $9.75.
1/4/15 $25.99 PNC Dis MF, $9.75 MF
2/2/16 $24.99 Merch discount, $9.75 MF
3/2/16 $24.99 Merch Dis,
$9.75 MF
4/4/16 $12.94 MF, $24.99 Merchant Dis 
5/2/16 PNC Merch Fee $12.28, Merch Interchng $12.57, Merch Disc $245.41
6/2/16 Merch Disc $50.48
6/2/16 Merch Fee $9.60
6/2/16 Merch Interchg $1.02
</t>
        </r>
      </text>
    </comment>
    <comment ref="C33" authorId="2" shapeId="0">
      <text>
        <r>
          <rPr>
            <sz val="8"/>
            <color indexed="81"/>
            <rFont val="Tahoma"/>
            <family val="2"/>
          </rPr>
          <t>ck#2288 12/13/12 $1436.00 Barker Bus (6th grade Stokes Trip
ck#2311 3/12/13 $860.00 (2/25 and 2/26 Ocean Place and Spa resort-Ms. Thomas)
ck#2316 $413.00 Mendham Township BOE (2/1/13 1st grade trip to RVCC)
ck#2340 $225.00 Barker Bus (1st grade trip to Library)
ck#2341 $1371.25 Barker Bus (2nd grade Fairview $392.50 &amp; Gr. 5-8 (Jazz Band Great Adventure $978.75)</t>
        </r>
      </text>
    </comment>
    <comment ref="E33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11/19/13 ck#2395 $584 Barker Bus K Pumpkin Picking Trip
1/16/14 ck #2406 $818.12 Somerset County Ed. Services - Stokes 
3/19/14 ck#2422 $450 Martmoio Cuban Rest. Inv. 43065
4/23/14 ck#2443 $1,436 Liberty Science CTR 4th Grade - $919 and RVCC K $517.
6/2/14 ck#2452 $895.00 Great Adventure Jazz Band
6/20/14 #2462 $1162.75
for invoice 43364 - Franklin Mineral Mine 3rd grade, #43365 Fairview Wild Life Pres. 2nd Grade.
6/23/14 #2463 $1335.25 for invoice 43363 Morris Museum 6th grade $375.25 and invoice 43367 Green Meadows Native Lands $960 5th grade 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11/20/14 ck#2501 Barker Bus $584 for 1st grade trip to Alstede Farm on 10/20/14.
6/1/15 ck#2559 $1,656.50 Barker Bus for Inv#'s 44735 &amp; 44737,
6/8/15 ck#2562 Inv#44614, 44642 $1638.00,
6/20/15 ck#2573 USGA field trip $852
6/24/15 ck32576 Inv# 44846, 44847, 44848, 44849 $2,972.50
6/29/15 ck#2578 Liberty State Park &amp; Martino's Restuarant $1000.
</t>
        </r>
      </text>
    </comment>
    <comment ref="I33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4/13/16 Ck#2655 $500 BHS Project Grad.</t>
        </r>
      </text>
    </comment>
    <comment ref="C34" authorId="2" shapeId="0">
      <text>
        <r>
          <rPr>
            <sz val="8"/>
            <color indexed="81"/>
            <rFont val="Tahoma"/>
            <family val="2"/>
          </rPr>
          <t>ck#2239 6/17/12 Barker Bus $822.50
ck#2240 6/27/12 Barker Bus $346.25
ck#2244 8/2/12 Barker Bus $592.50
ck#2245 8/2/12 Mendham Twsp. $708.00</t>
        </r>
      </text>
    </comment>
    <comment ref="E34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 #2363 7/11/13 Barker Bus $517.00
ck#2364 7/11/13 Barker Bus $785.00
ck# 2365 7/11/13 Barker Bus $718
ck# 2366 7/11/13 Barker bus $986.00
ck#2367 7/11/13 Barker Bus $497.50
ck#2368 7/11/13 Barker Bus $952.50
ck# 2370 7/31/13 Barker Bus $1953.00 (4 invoices)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>9/4/14 ck#2474 $587 Barker Bus for 6/11/14 1st Grade Field trip to Frelinghuysen Arboretum, 9/18/14 ck#2478 $785 Field trip to Red Mill Museum from last year,</t>
        </r>
      </text>
    </comment>
    <comment ref="I34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11/16/15 ck#2612 $295 10/20 Alstede Farm trip
12/23/15 ck#2624 $990 11/20 Grounds for Sculpture.
5/23/16 ck#2671 $225 Matino's Inv#45793
5/23/16 ck#2672 $550 RVCC Inc#45793
5/23/16 ck#2673 $292 Mayo Perf Arts Inv#45792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>Dave Govan: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5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2/4/15 ck#2524 $60 Norris, McLaughlin &amp; Marcus, P.A. for 2014 Tax filing,</t>
        </r>
      </text>
    </comment>
    <comment ref="C36" authorId="2" shapeId="0">
      <text>
        <r>
          <rPr>
            <sz val="8"/>
            <color indexed="81"/>
            <rFont val="Tahoma"/>
            <family val="2"/>
          </rPr>
          <t xml:space="preserve">ck#2331 $99.95 Tom Notte (mini grant for archery target)
</t>
        </r>
      </text>
    </comment>
    <comment ref="H36" authorId="1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>Merged with Grants.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7" authorId="2" shapeId="0">
      <text>
        <r>
          <rPr>
            <sz val="8"/>
            <color indexed="81"/>
            <rFont val="Tahoma"/>
            <family val="2"/>
          </rPr>
          <t xml:space="preserve">ck#2296 1/25/13 $1045.00 Heartland Costumes (50% deposit for costumes) 
ck#2328 $1156.21 4/19/13 Heartland Costumes (took $1000 from Grants plus this amount=$2156.21)  -Lefurge gave $247.50 cash for roses on invoice- Deposit cash in Misc.
</t>
        </r>
      </text>
    </comment>
    <comment ref="D37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12/13 PTO meeting approved transfer of $3000 from Programs and Assemblies to Musical (previously $2000)</t>
        </r>
      </text>
    </comment>
    <comment ref="E37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#2440 4/16/14 $3000
Suite One Sound and Video Technical- Musical Little Mermaid
#2467 $1965.00 Suite one sound &amp; video expansion of existing light</t>
        </r>
      </text>
    </comment>
    <comment ref="C38" authorId="2" shapeId="0">
      <text>
        <r>
          <rPr>
            <sz val="8"/>
            <color indexed="81"/>
            <rFont val="Tahoma"/>
            <family val="2"/>
          </rPr>
          <t xml:space="preserve">ck#2348 $570.55 6/11/13  Karen Mlynarski (Field Day)
</t>
        </r>
      </text>
    </comment>
    <comment ref="E38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 2450 $166.99 5/22/14 Field Day Dog Tags (reimburse Tess Johnson for Credit Card payment)
CK 2454 $222.87 ($19.19  and $203.68)(Split Total $381.62) Marisa Austenberg Supplies
#2464 $87.67 Field Day supplies (balls and pools) Marisa Austenberg</t>
        </r>
      </text>
    </comment>
    <comment ref="C40" authorId="2" shapeId="0">
      <text>
        <r>
          <rPr>
            <sz val="8"/>
            <color indexed="81"/>
            <rFont val="Tahoma"/>
            <family val="2"/>
          </rPr>
          <t>ck#2260 9/18/12 Cher Bessasparis $27.96 (Twizzlers)</t>
        </r>
        <r>
          <rPr>
            <sz val="8"/>
            <color indexed="81"/>
            <rFont val="Tahoma"/>
            <family val="2"/>
          </rPr>
          <t xml:space="preserve">
ck#2264 9/21/12 Cash $200.00 (start up cash for Fall Fest)
ck#2266 9/27/12 Jennifer McAdoo $36.43 (Candy and Tattoos)</t>
        </r>
      </text>
    </comment>
    <comment ref="E40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ck#2371 $178.88 8/12/13  Marisa Austenberg Tent and replacement bag.
Ck#2384 $182.33 10/8/13 Jenn McAdoo Face Painst, give aways.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11/10/14 ck#2496 Jennifer McAdoo for $123.83 for supplies for Fall Fest.</t>
        </r>
      </text>
    </comment>
    <comment ref="C41" authorId="2" shapeId="0">
      <text>
        <r>
          <rPr>
            <sz val="8"/>
            <color indexed="81"/>
            <rFont val="Tahoma"/>
            <family val="2"/>
          </rPr>
          <t xml:space="preserve">ck#2277 11/10/12  $107.00 Cash (Start up cash for Book Fair)
ck#2285 12/7/12 $9203.22 Scolastics Book Fair </t>
        </r>
      </text>
    </comment>
    <comment ref="E41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ck#2378 $120 Cash BookFair Cash Drawer 9/26/13
ck #2383 $21 Cash BookFair Coins for Cash Drawer 9/29/13 
ck #2386 $7,517.34 Scholastic Bookfair 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 xml:space="preserve">withdrawl of $180 for register change, 9/16/14 ck#2477 $44.73 to Marisa Austenberg for printing of BF letters for backpacks,
10/11/14 ck#2485 $8,428.03 Scholastic Book Fairs, </t>
        </r>
      </text>
    </comment>
    <comment ref="I41" authorId="1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9/11/15 </t>
        </r>
        <r>
          <rPr>
            <sz val="9"/>
            <color indexed="81"/>
            <rFont val="Tahoma"/>
            <family val="2"/>
          </rPr>
          <t>ck#2585 petty cash for cash box.</t>
        </r>
      </text>
    </comment>
    <comment ref="C42" authorId="2" shapeId="0">
      <text>
        <r>
          <rPr>
            <sz val="8"/>
            <color indexed="81"/>
            <rFont val="Tahoma"/>
            <family val="2"/>
          </rPr>
          <t xml:space="preserve">ck#2247 8/17/12 Bridgewater Manor $500.00
ck#2250 8/24/12 Wild Willy's $500.00
ck#2253 8/31/12 Seton $67.05 (Cher Bessasparis parking sign)
ck#2280 11/20/12 Legalized Games $20.00
ck#2281 11/20/12 Legalized Games $20.00
ck#2282 11/20/12 Bridgewater $30.00
ck#2283 12/5/12 USPS $150.00 (postage)
ck#2284 12/6/12 The UPS Store $169.98 (Flyers/Posters)
ck#2289 12/20/12 USPS $250.00 (Postage)
ck#2290 12/23/12 The UPS Store $44.24 (553 Flyer #1)
ck#2295 1/18/13 The UPS Store $51.00 (300 copies/Stapling Labor)
ck# 2297 2/1/13 Bedminster Post Offiice $276.00 (600 stamps for spring fling invitations)
ck#2298 2/1/13 Bernardsville Print Center $517.15 (Spring Fling Invitations)
ck#2299 2/11/13 Bridgewater Manor $3300.00 (Deposit 150 people)
ck#2300 2/15/13 Marisa Austenburg $16.84 (SF bulletin board-Partycity)
ck#2301 2/15/13 Marisa Austenburg $59.90 (SF bags for basket tickets- Michaels)
2/21/13 Returned check $70.00 (Philps Jewelers ck#15624)
ck#2303 2/27/13 Michael's Store $30.00 (20 Foam Boards)
ck#2304 2/28/13 Marisa Austenburg $171.21 (Display easels for SF) 
ck# 2305 3/1/13 Fedex Office $537.08 (SF posters)
3/4/13 $2.24 Bank service fee (credit card fee)
3/4/13 $39.65 Bank service fee (credit card fee)
3/1/13 $12.00 Bank service fee for stopped check
ck#2307 3/9/13 FedEx Office $94.24 (3-posters)
ck#2309 3/10/13 Staples $147.36 (Cash boxes, pens, sharpies, staples and foam boards)
ck#2310 3/12/13 Bridgewater Manor $4237.96
ck#2312 3/13/13 Marisa Austenberg $87.96 (SF Michaels-bags &amp; Staples-Acrylic Frames)
ck#2313 3/13/13 FedEx Office $46.25 (BW 1S 80# wht (90 Qty) and BW Print Per SqFT (24 Qty)
ck#2314 3/14/13 $950.00 Cash (Spring Fling Start up cash $200 basket tics, $50 silent Auction &amp; $700 Casino)
ck#2317 3/15/13 $1422.30 Bernardsville Print Center (200 Programs)
ck#2318 3/15/13 $525.00 Cash (Casino Tips 21 Dealers x $25 each) as per contract
ck#2319 3/16/13 $3900.00 Wild Willy's Casino Balance
ck#2320 3/17/13 $939.68 Bridgewater Manor (20 additional people - pd for 165 intially had to pd for 20 more)
ck#2321 3/17/13 $100.00 Cash (Tip for Matra Di at Bridgewater Manor)
ck#2323 3/22/13 $31.49 Maureen Murphy SF Shipping Labels for baskets
ck#2324 3/22/13 $210.10 Amy Herrick -Wrapping ang ribbon for baskets
4/2/13 Bank Fees (credit cards) $129.89
4/2/13 Bank Fees (credit cards) $157.07
4/2/13 Bank Fees (credit cards) $260.31
ck#2329 5/6/13 $77.53 Kim Rich (Silent Auction)
ck#2333 5/16/13 Marisa Austenburg $150.49- Thank you labels and postage </t>
        </r>
      </text>
    </comment>
    <comment ref="E42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ck2362 7/11/13 $500.00 Bridgewater Manor Deposit
11/08/13 $100 transfer for required balance for 50/50 account at PNC
ck2399 12/2/13 $36.25 Marisa Austenberg Spring Fling Poster
12/20/13/ $30 transferred to 50/50/ account for fees.
ck#2403 1/6/14 $138 Marisa Austenberg SF solicitation mailing
ck#2405 1/16/14 $184 Maris Austenberg 
ck#2408 2/20/14 $20 LGCCC Spring Fling Raffle 
ck#2409 2/20/14 $10 Bridgewater Twnship Raffle
ck# 2413 2/22/14 $594.63 Bernardsville Print Center SF Invites
ck#2414 2/22/14 $78.24 Marisa Austenberg SF Supplies
ck#2415 2/22/14 $245 Marisa Austenberg SF Postage Invites 
2/24/14 Transfered $180 to 50/50 account to pay for ticket printing.
3/3/14 Credit Card Fees - $22.14
ck#2419 3/18/14 $190 Bernardsville Print SF Posters
3/19/14 $72.30 Transfer to 50/50 acct fee for check printing
ck#2423 3/23/14 $50.64
M. Austenberg SF basket supplies
ck#2424 3/23/14 $44.99 M. Austenberg SF wristbands for admiss.
ck#2425 3/23/14 $44.07 M. Austenberg SF admissions supplies
4/2/14 Credit Card Fes $39.74
ck#2426 4/3/4 $124.11 Staples Spring Fling 
ck#2427 4/3/14 $580.03
Fed Ex Spring Fling Signs
ck#2428 4/4/14 $200 
Spring Fling Cash Box
ck#2429 4/5/14 $10,426.16 Bridgewater Manor 
ck#240 4/5/14 $120 All Star Limo 
ck#2432 4/14/14 $68.36 Marisa Austenberg SF supplies
#2437 4/16/14 $219 Jessica Pascale SF baskets
#2438 4/16/14 $508.70 Susan Corbett SF Silent Auc. Frames and Decorat.
#2439 4/16/14 $14.58 1/2 raff drum rental
#2441 4/16/14 $18.80 Bernardsville Print CTR SF program inserts
ck#2436 4/16/14 $89
Josephine Collura SF Baskets
5/2/14 Credit Card Fees $32.95
6/6/14 CK2455 $1339.80 Bernardsville Print Programs
6/18/14 ck 2459 $420.00 Thank you to Vendor ad in Bernardsville news.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8/5/14 Ck#2470 $2500.00 for deposit for Trump National, 
12/22/14 ck#2508 $26.05 Marisa Austenberg, 12/22/14 ck#2509 USPS $245 for mailing, 
1/15/15 Ck#2514 $20 Bedminster Township for Licenses,
1/15/15 ck#2515 $20 LGCCC Licenses,
2/3/15 Ck#2521 $180 Bernardsville Print Center for 50/50 raffle tix books, 
2/13/15 ck#2526 $118.07 Suzie Stevinson printing,
2/11/15 ck#2525 USPS $254.80 mailing,
3/4/15 ck#2528 $67.62 Jessica Pascale for supplies,
3/13/15 ck#2534 $587.54 Bernardsville Print Center for Invitations,
3/13/15 ck#2535 $190 Bernardsville Print Center for posters,
4/16/15 ck#2547 $150 Cash to tip Trump staff
4/17/15 $50 cash to add to tip Trump staff
4/16/15 ck#2546 $300 Cash for cash box night of, 
4/15/15 ck#2543 $28.50 Fed Ex Office signs for baskets/auction,
4/15/15 ck#2544 $253.75 Fed Ex Office signs for mounting night of,
4/15/15 ck#2545 $507.50 Fed Ex Office sighs for mounting night of,
4/24/15 ck#2552 $105.45 Susan Corbett for Silent Auction supplies,
4/24/15 ck#2551 $14.58 Anna Spitaleri for rental of raffle barrels,
5/12/15 ck#2555 $1,316.26 Bernardsville Print Center for SF Program booklet,
5/13/15 ck#2557 $12,624.34 Trump National Golf Club, Venue fee,
6/24/15 ck#2575 $20 LGCCC for 50/50 raffle
</t>
        </r>
      </text>
    </comment>
    <comment ref="I42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9/25/15 ck#2592 $150 Cash, start up cash for registers.
10/20/15 ck#2601 $8086.85 Scholastic Book Fair</t>
        </r>
      </text>
    </comment>
    <comment ref="I43" authorId="1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>ck#2579 7/1/15 Trump National deposit for Spring Fling.
12/3/15 ck#2602 $20 LGCCC for 50/50 raffle
1/13/16 ck#2629 $245 Marisa Austenberg reimbursement for solicitor mailing from Bernardsville Print Center.
1/13/16 ck#2630 $51.01 Marisa Austenberg for supplies for binder organization.
1/25/16 ck#2635 $40 to Bedminster Township for permit for basket &amp; 50/50 raffles.
2/4/16 ck#2638 $350.05 Bernardsville Print Center, envelopes and sandwich boards
2/18/16 Debt USPS $245 Stamps for invite mailing
2/22/16 $200 Online transfer to 50/50 account for printing
2/22/16 ck#2643 $205.10
Suzie Stevinson paper &amp; printing for backpack mailing
2/23/16 ck#2644 $86.15 Jessica Pascale ribbon supplies for baskets 
2/24/16 ck#2650 $549.84 Bernardsville Print Center for invite printing
3/16/16 ck#2653 $222 Jodi Coleman for basket supplies
3/30/16 ck#2656 $40 Bernardsville Print/SF Posters,
4/4/16 ck#2657 $5,625 Trump Nat'l/2nd payment
4/7/16 ck#2658 $150 Cash for cashbox night of.
4/7/16 ck#2659 $150 Cash for Tip for staff at Trump night of.
4/7/16 $641.41 Debt purchase at Bernardsville Printing/printing night of signs
4/8/16 $952.87 Debt purchase at Bernardsville Printing/printing of basket sponsor and silent auction signs for night of.
4/21/16 ck#2662 $14.58 Anna Spitaleri reimbursement for iPad raffle barrel rental.
5/2/16 ck#2663 $5,350 Trump Nat'l balance.</t>
        </r>
      </text>
    </comment>
    <comment ref="I44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11/20/15 withdrawl $50 for cashbox
11/30/15 ck#2615 $40 Bernardsville Print Center for P.R.
12/14/15 ck#2621 $388 Ceaco (GameWright Co.)</t>
        </r>
      </text>
    </comment>
    <comment ref="I45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2/24/16 ck#2648 $520 Chase Card Service's for Rutger's basketball tix 
2/25/16 ck#2646 $596.09 New Jersey Devil's for hockey tix
3/22/16 ck#2654 $544.49 Chase Card Services for NJ Devil's tix</t>
        </r>
      </text>
    </comment>
    <comment ref="C46" authorId="2" shapeId="0">
      <text>
        <r>
          <rPr>
            <sz val="8"/>
            <color indexed="81"/>
            <rFont val="Tahoma"/>
            <family val="2"/>
          </rPr>
          <t xml:space="preserve">ck#2337 5/18/13 $227.49 Admin. Prof. Day (cards and gift cards)
</t>
        </r>
      </text>
    </comment>
    <comment ref="E46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12/2/13 ck# 2396 Marisa Austenberg - gift Debbie Rodenbach Urban table Gift Card 
4/14/14 - ck#2434 $50 - St. Joseph RC Church Karna Johnsen Father Memorial
6/6/14 #2454 $100 (Split Check $381.62) Marisa Austenberg Gift to Melinda Bram for Tax Prep.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>9/23/14 ck#2470 American Cancer Society, in memorium of Dennis Wishney former BS custodian.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47" authorId="2" shapeId="0">
      <text>
        <r>
          <rPr>
            <sz val="8"/>
            <color indexed="81"/>
            <rFont val="Tahoma"/>
            <family val="2"/>
          </rPr>
          <t>ck# 2353 6/19/13 Jansyn Tropea $36.49
ck#2354 6/19/13 Karna Johnsen $282.74
ck#2355 6/19/13 Dari Mehl $50.00</t>
        </r>
        <r>
          <rPr>
            <sz val="8"/>
            <color indexed="81"/>
            <rFont val="Tahoma"/>
            <family val="2"/>
          </rPr>
          <t xml:space="preserve">
ck#2356 6/19/13 Mimi Jacobs $166.32
ck#2357 6/16/13 Baloons $</t>
        </r>
      </text>
    </comment>
    <comment ref="E47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Ck#2448 $500 Bedminster School 8th Grade hall of fame.
CK #2457 $332.96 Life O The Party - 6/20/14 Balloon Cascade for reception per Jen Casella 
#2466 $295.48 Jen Casella various supply expenses, CK#2469-8/4/14 Jodi Pannullo for food and drinks</t>
        </r>
      </text>
    </comment>
    <comment ref="G47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6/9/15 ck#2568 $177 Melissa Kircher,
6/10/15 ck#2569 $342.98 Marie Elena Brown,
6/25/15 ck#2577 $413.40 Donna Connelly,
7/17/15 ck#2580 $159.90 Lynne Allegra,
</t>
        </r>
      </text>
    </comment>
    <comment ref="I47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2/22/16 ck#2643 $79.98 Suzie Stevinson Teacher of the Year gift
3/3/16 ck#2642 $100 Grayson C. Meyer College Fund (Chief Meyer's memorial gift)</t>
        </r>
      </text>
    </comment>
    <comment ref="C48" authorId="2" shapeId="0">
      <text>
        <r>
          <rPr>
            <sz val="8"/>
            <color indexed="81"/>
            <rFont val="Tahoma"/>
            <family val="2"/>
          </rPr>
          <t xml:space="preserve">ck#2334 $300.00 Bedminster School (8th grade awards)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8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4/14/14 #2435 $300 Bedminster Township School Graduation awards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4/10/15 ck#2539 $300 Awards</t>
        </r>
      </text>
    </comment>
    <comment ref="C49" authorId="2" shapeId="0">
      <text>
        <r>
          <rPr>
            <sz val="8"/>
            <color indexed="81"/>
            <rFont val="Tahoma"/>
            <family val="2"/>
          </rPr>
          <t>ck#2322 $637.50 3/18/13 Eclipse Ball Inc. (Ms. Thomas)
ck#2328 $1000.00 4/19/13 Heartland Costumes (Grant for costumes) balance of check taken from Drama Club
ck#2345 $3450.00 Bedminster Township School (Teacher Supplies)</t>
        </r>
      </text>
    </comment>
    <comment ref="E49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 #2379 $104.27 Schools In - Kindergarten Grant Joy in a Box Carpet Squares 9/23/13
ck #2380 $180.00 Lakeshore -Sound Phone Kindergarten Grant 9/23/13
ck #2381 $475.23 Really Good Stuff Kindergarten Grant Chairpockets 9/23/13 
ck #2382 $293.21 Scholastic Brainbank Guided Reading 9/23/13
11/19/13 $78.37 Amazon Mini-Grant Ted Biletski 
12/2/13 ck#2397 $370.00  Balance of CAP Child Assult Prevention Workshop 
1/16/14 $100 Jolanto Kolodziejski Mini-Grant I tune cards
4/14/14 #2431 $149.85 Basketball Coach Fleece
 5/21/14 #2449 $100 Baseball Coach Fleece
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Laura Govan: 11/18/14 ck#2499 Perrotti's Hospitality parent/teacher conferences,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 xml:space="preserve">Laura Govan: 11/18/14 ck#2499 Perrotti's Hospitality parent/teacher conferences,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9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5/24/16 ck#2670 $225 Bedminster School</t>
        </r>
      </text>
    </comment>
    <comment ref="C50" authorId="2" shapeId="0">
      <text>
        <r>
          <rPr>
            <sz val="8"/>
            <color indexed="81"/>
            <rFont val="Tahoma"/>
            <family val="2"/>
          </rPr>
          <t>ck#2251 8/28/12 Gopher Sport $998.00 (Soccer goals)
ck#2269 10/2/12 Tri-State Folding $5400.00 (Score board)</t>
        </r>
      </text>
    </comment>
    <comment ref="E50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ck# 2373 $499 Apple Godfrey Ipad grant 9/1/13
ck# 2382 $293.21 Scholastic Brain Bank Guided Reading PP 9/23/13
ck#2387 $149.95 ZooBurst - mini Grant 10/25/13
ck#2388 $456.84 Wilson Language Training Corp. 2nd grade foundations grant
ck#2389 $492.48 Wilson Language Training Corp. 1st grade Foundations grant
ck#2390 $ 563.76 Wilson Language Training Corp K Foundations grant
#2468 $3,003.34 Rinko Memorial Grant for STEM Science &amp; Tech Lab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 xml:space="preserve">9/13/14 Ck#2476 $385.75 Godfrey Grant for Aussie Pouch Organizer's; 10/21/14 ck#2488 $268.16 Griffith Grant for Sugar Skull Kits; 11/18/14 Ck#2498 Scholastic Inc. Salvato Grant $1,084.55, 11/18/14 ck#2500 $451.80  Suzie Stevinson for Schechter Grant, 12/4/14 ck#2505 $500 Jorge Gomez music for Heritage Night Grant, 12/12/14 ck#2506 Budding Star Quilting $168.75 Mini,  Grant/Hershkowitz fabric, 1/10/15 ck#2513 $103.50 Lakeshore Learning Materials Marlatt Grant, 2/3/15 ck#2520 $800 Bruce Blitz Hershkowitz Grant for 7th &amp; 8th grades, 
4/16/15 ck#2537 $1,322.95 to Lego Education for Oliveri Grant,
4/22/15 ck#2549 $38.95 Marlatt mini Grant,
</t>
        </r>
      </text>
    </comment>
    <comment ref="I50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9/17/15 ck#2589 $227.40 to Staples Advantage/Godrey's Grant for 5th&amp;6th grade binder organizers.
9/16/15 ck#2588 $540.10 Really Good Stuff/Alfieri Grant for book binds.
9/18/15 ck#2590 $319.19
Kobay/Reading Center,
10/15/15 ck#2600 $309.99 Suzie Stevinson reimursement for Alfieri iPad grant.
11/10/15 ck#2607 $135 Laura Govan reimbursement for online purchase of "Sugar Skulls" for Griffith Grant.
11/8/15 ck#2608 $319.12
Alfieri Grant "book bins"
11/20/15 ck#2609 $619 Aussie Pouch Co. 4th Grade grant for chair pockets
11/30/15 ck#2618 $23.10 Laura Govan reimbursement for Marlott mini-grant for Mercy Watson book set.
12/1/15 ck#2616 $133.25  Really Good Stuff for Sherry Marlott mini-grant.
12/29/15 ck#2625 $149.97 Andrea Burke reimbursment for "Nearpod".
1/25/16 DebtCard purchase $717 Aussie Pouch for McFarland Grant.
1/25/16 DebtCard purchase Really Good Stuff $275.29 for book pouches for McFarland (K).
1/29/16 DebtCard purchase $138.38
Cajun Chess for 3rd &amp; 4th grade classroom chess sets.
2/9/16 ck#2639$150 Oceanic Society for Hofman Sea Turtle expert
2/24/16 Debt $373.75 Bouncy Bands - Mancini 
3/24/16 ck#2652 $426 for CAP Grant
4/5/16 $27.76 Debt purchase Carson Dellosa/Grant Marlott.
4/18/16 Ck#2660 $458.12 Andrea Burke reimbursement for Breakout Kits Grant.
4/27/16 Online purchase $80.14 Amazon for Whisperphones/Ragoza.
5/18/16 ck#2668 $140 RHS Student Activities for Johnson grant speaking and debate competition.
5/25/16 ck#2675 $200 Tony Costello Heritiage Night Music.
5/26/16 ck#2676 $97.76 Yvonne Mathez Heritage Night Crepery Supplies.
6/1/16 Debit Purchase $63.50 Griffith Grant for Worry Dolls.</t>
        </r>
      </text>
    </comment>
    <comment ref="C51" authorId="2" shapeId="0">
      <text>
        <r>
          <rPr>
            <sz val="8"/>
            <color indexed="81"/>
            <rFont val="Tahoma"/>
            <family val="2"/>
          </rPr>
          <t xml:space="preserve">
ck#2261 9/20/12 Cher Bessasparis $16.54 (PTO meeting supplies: Coffee cups &amp; Creamers)
ck#2287 12/11/12 Margoth Yannotta $100.00 Server for Holiday Party</t>
        </r>
        <r>
          <rPr>
            <sz val="8"/>
            <color indexed="81"/>
            <rFont val="Tahoma"/>
            <family val="2"/>
          </rPr>
          <t xml:space="preserve">
ck#2293 1/8/13 Marisa Austenberg $79.71 (Costco for soda, water, cream, cups, stirrers and coffee)
ck#2350 6/11/13 Amanda Zabel $100.00 (Server for Holiday Party)
ck#2361 6/30/13 Marissa Austenberg $128.50 (Retirement Breakfast)</t>
        </r>
      </text>
    </comment>
    <comment ref="E51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#2375 $97.49 Marisa Austenberg restock closet
#2417 $24.99 3/18/14 Maris Austenberg birthday cake for Principal Swan
#2433 $33.08 4/14/14 meeting refreshments
#2456 $100 Lisa Schiller Server Pto Meeting at Liza Whites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12/2/14 ck#2504 $100 Lisa Schiller for PTO Holiday Party, 1/21/15 ck#2517 $153.00 McCools Ice Cream for Arnowitz/Tarulli food drive party,</t>
        </r>
      </text>
    </comment>
    <comment ref="I51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10/27/15 ck#2584 $370 CAP reissue of payment for 2014-2015 Grant</t>
        </r>
      </text>
    </comment>
    <comment ref="C52" authorId="2" shapeId="0">
      <text>
        <r>
          <rPr>
            <sz val="8"/>
            <color indexed="81"/>
            <rFont val="Tahoma"/>
            <family val="2"/>
          </rPr>
          <t xml:space="preserve">ck#2279 11/20/12 Legalized Games $100.00 
</t>
        </r>
      </text>
    </comment>
    <comment ref="E52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11/8/13 ck#2393 Legalized Games of Chance Control Comission Biennial Registsration Renewal Application 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11/25/14 Ck#2503 $40 Anna Spitaleri for Spring Fling 50/50 license</t>
        </r>
      </text>
    </comment>
    <comment ref="I52" authorId="1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>10/21/15 ck#2599 $80.54 Anna Spitaleri for coffee and pastries for teacher training.
12/11/15 ck#2619 Lisa Schiller PTO Holiday party.
2/22/16 ck#2647$57 Suzie Stevinson teacher training</t>
        </r>
      </text>
    </comment>
    <comment ref="C53" authorId="2" shapeId="0">
      <text>
        <r>
          <rPr>
            <sz val="8"/>
            <color indexed="81"/>
            <rFont val="Tahoma"/>
            <family val="2"/>
          </rPr>
          <t>5/23/13 $152.88 ordered more checks for Treasurer
ck#2347 $167.68 6/8/13 Gina Fernandez Thank you wine for Chair people</t>
        </r>
      </text>
    </comment>
    <comment ref="E53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CK#2385 $23.32 Carrie Tyler, Bulletin Boards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9/2/16 ck#2473 $360.29 Marissa Austenberg for printing and mailing of WBTL, 9/19/14 withdrawl of $100 cash for the sale of magnets at Fall Fest, 11/1/14 ck#2491 $18.85 Bernardsville Print Shop for GameNight Posters, 11/2/14 ck#2492 $40.00 Bernardsville Print Shop for sandwichboard poster for GameNight, 11/4/14 ck#2494 $68.27 to Susan Corbett - Flyers for GameNight, 12/9/14 ck#2507 $272 GameWright for GameNight games, </t>
        </r>
      </text>
    </comment>
    <comment ref="I53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11/18/15 ck#2597 $100 LGCCC for Spring Fling
2/5/16 ck#2638 $20 LGCCC for 50/50 raffle
2/5/16 ck#2634 $20 for basket raffle</t>
        </r>
      </text>
    </comment>
    <comment ref="C54" authorId="2" shapeId="0">
      <text>
        <r>
          <rPr>
            <sz val="8"/>
            <color indexed="81"/>
            <rFont val="Tahoma"/>
            <family val="2"/>
          </rPr>
          <t>ck#2302 2/26/13 Kory Edwards $131.92 Holiday Tea Kings, TJ Maxx and Cocoluxe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1/13/15 ck#2512 $100.00 Rutgers Athletics deposit for mens basketball game tix, 2/4/15 Rtn check of $165 from Rosen family ck#1550 for 3 NJ Devils tix, 1/29/15 Ck#2519 $824.17 New Jersey Devil's for 20 tix for 2/6 game,
2/4/15 ck#2524 $60 Norris, McLaughlin &amp; Marcus, P.A. for 2014 Tax filing,
2/18/15 ck#2527 $200 Rutgers Athletics 2/22/15 men's basketball game,
4/22/15 ck#2548 $200 New Jersey Devils deposit for 2014-2015 Event
</t>
        </r>
      </text>
    </comment>
    <comment ref="I54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9/23/15 ck#2586 $192.87 Marisa Austenberg/printing for back to school mailing.
9/28/15 ck#2591 $50.02 Marisa Austenberg/Marketing &amp; PR for Book Fair,
10/6/15 ck#2596 $137.46 Faith Costabile for bulletin board.
11/30/15 ck#2614 $156 Kim Rich for fliers</t>
        </r>
      </text>
    </comment>
    <comment ref="C55" authorId="2" shapeId="0">
      <text>
        <r>
          <rPr>
            <sz val="8"/>
            <color indexed="81"/>
            <rFont val="Tahoma"/>
            <family val="2"/>
          </rPr>
          <t>ck#2246 8/8/12 Staples $86.05 (Quicken 2012, PTO return address stamp, binder and paper clips)
ck#2252 8/30/12 Gina Fernandez $66.95 (PTO name badges)
ck#2254 8/31/12 Post Office $18.00 (stamps for invoices)
ck#2259 9/11/12 Staples $48.99 (Copy Paper)
ck#2263 9/20/12 Suzie Stevinson $31.46 (HR parent folders and sharpies)
ck#2270 10/4/12 Marisa Austenberg $19.50 (Thank you cards)
ck#2278 11/14/12 Staples $20.99 (mini recorder for Secretary position)
ck#2308 3/10/13 Staples $162.98 (Personalized envelopes and deposit stamp)
ck#2338 5/21/13 USPS $27.60 (Postage for Treasurer -invoices)
ck#2359 6/25/13 Staples $8.99 (USB port for Treasurer -backup Quicken)</t>
        </r>
      </text>
    </comment>
    <comment ref="E55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 #2360 $32.75 Marissa A. Nametags 7/6/13
ck #2372 $100.13 Staples Beg. Of year letter and brochures 8/20/13.
ck# 2451 $29.98 Staples printer cartridge and paper Tess Johnson - budget printing.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1/14/15 Ck#2511 Bernardsville Print Center (letterhead) for $205.93,
3/30/15 ck#2536 $132.03 Laura Govan for PTO supplies (toner, stamps, printer paper, binders),
6/8/15 ck#2563 $277.98 Laura Govan for PTO laptop and Quicken renewl,
6/8/15 ck#2564 $500.99 Laura Govan for Support of Quicken to restort corrupt files and 3yrs of support.</t>
        </r>
      </text>
    </comment>
    <comment ref="I55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12/14/15 ck#2623 $24.17 Cindy (Ramsey) Melendez for box top supplies.
2/24/16 ck#2649 $27.26 Cindy Melendez for boxtop supplies</t>
        </r>
      </text>
    </comment>
    <comment ref="I56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1/11/16 ck#2632 $49 Laura Govan for stamps
3/3/16 Debt $16.67 Staples for printer paper
3/31/16 $183.55 PNC check printing fee for new checks and deposit slips.
</t>
        </r>
      </text>
    </comment>
    <comment ref="A57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Moved and merged with Grade Level programs</t>
        </r>
      </text>
    </comment>
    <comment ref="C57" authorId="2" shapeId="0">
      <text>
        <r>
          <rPr>
            <sz val="8"/>
            <color indexed="81"/>
            <rFont val="Tahoma"/>
            <family val="2"/>
          </rPr>
          <t>ck#2271 10/10/12 $180.00 Walter Choroszewski Programs:Individual Programs 4th Grade Presenter-ck#2228 lost re-issued a new one 
ck#2343 6/6/13 $180.00 Walter Choroszewski (4th Grade Speaker) 
ck#2344 6/6/13 $425.00 Snakes and Scales (4th grade program)</t>
        </r>
        <r>
          <rPr>
            <sz val="8"/>
            <color indexed="81"/>
            <rFont val="Tahoma"/>
            <family val="2"/>
          </rPr>
          <t xml:space="preserve">
ck#2358 6/19/13 $215.00 Monica Burch 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#2458 $180.00 Walter Choroszzewski Historian Presentation 4th grade
#2460 $450 Snakes and Scales 4th Grade program</t>
        </r>
      </text>
    </comment>
    <comment ref="G57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6/9/15 ck#2566 $375 Snakes N Scales 4th grade,
6/9/15 ck#2567 $180 Walter Choroszewski 4th grade,</t>
        </r>
      </text>
    </comment>
    <comment ref="C58" authorId="2" shapeId="0">
      <text>
        <r>
          <rPr>
            <sz val="8"/>
            <color indexed="81"/>
            <rFont val="Tahoma"/>
            <family val="2"/>
          </rPr>
          <t>ck#2248 8/17/12 Mobile Ed Productions (9/28/12 deposit) $347.50
ck#2249 8/17/12 Mobile Ed Productions (9/27/12 deposit) $347.50
ck#2257 9/10/12 Monica Burch (Enrichment materials for Planentarium 9/27 &amp; 9/28 $1368.39
ck#2272 10/19/12 Mobile Ed Productions (9/28/12 balance due) $347.50
ck#2273 10/19/12 Mobile Ed Productions (9/27/12 balance due) $347.50
ck#2276 10/22/12 World of Rope Jumping $1750.00
ck#2286 12/10/12 Living Voices, Inc. $728.00
ck#2292 1/4/13 The Shakespeare Theatre of NJ (50% deposit) $540.00 
ck# 2294 1/17/13 Kits Interactive Theatre $1050.00
ck#2325 3/27/13 The Shakespeare Theatre of NJ $540.00 (Balance due)
ck#2346 6/6/13 $740.68 Karna Johnson  (Ward's Science)
ck#2358 6/19/13 Monica Burch $963.36</t>
        </r>
      </text>
    </comment>
    <comment ref="D58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12/13 PTO Meeting voted to move $3000 to Musical Budget from Programs and Assemblies. Decreased budged from $8,500 to $5,500. 
2/14 PTO voted to move $2,300 from program and assemblies to Tutor Mentor. Decreased budget from $5,500 to $3,200.</t>
        </r>
      </text>
    </comment>
    <comment ref="E58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 2400 12/2/13 $540 50% deposit Shakespeare Theatre
ck 2412 2/21/14 $750                    50% deposit - Speaker Gian Paul Gonzalex. 
Ck 2418 3/18/14 $540 final Shakespeare Theatre
ck 2465 $78.20 Teacher of the Year Gift Card Marisa Austenberg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9/23/14 ck#2480 $2500.00 Visions in Motion assemblies, 10/7/14 ck#2482 $347.50 Mobile Ed Productions Inc. for assembly on 10/31/14, 10/7/14 ck#2483 $100 Stirling Hallmark for balloons for 9/29/14 assembly, 10/15/14 ck#2487 $1,100.00 Kit's Interactive Theatre, Inc. for middle school assembly;11/11/14 ck#2497 $347.50 Mobile Ed Productions balance of 10/31/14 Assembly, 11/25/14 ck#2502 $250 The Shakespeare Theatre of NJ programs and assemblies 3/2/15 deposit, 
1/21/15 ck#2516 $1100.00 Kits Interactive Theatre for 2/6/15 
program,
2/9/15 ck#2523 $50 Lis Loeb Deposit for George Washington assembly.
3/2/15 Ck#2522 $200 Michael Grillo, balance of George Washington assembly.
4/9/15 ck#2538 $830 The Shakespeare Theatre of NJ 4/13 assembly</t>
        </r>
      </text>
    </comment>
    <comment ref="C59" authorId="2" shapeId="0">
      <text>
        <r>
          <rPr>
            <sz val="8"/>
            <color indexed="81"/>
            <rFont val="Tahoma"/>
            <family val="2"/>
          </rPr>
          <t>ck#2291 12/23/12 To Young Audiences $1130.00 
ck#2326 4/9/13 Monica Burch (books for Author Brad Herzog visit) $388.25</t>
        </r>
        <r>
          <rPr>
            <sz val="8"/>
            <color indexed="81"/>
            <rFont val="Tahoma"/>
            <family val="2"/>
          </rPr>
          <t xml:space="preserve">
ck#2327 4/16/13 Brad Herzog (Author Visit) $1188.00
ck#2358 6/19/13 Monica Burch (Author Visit) $1,293.75</t>
        </r>
      </text>
    </comment>
    <comment ref="E59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6/18/14 #2461 $1,360 Huga Tuga Creations Author visit </t>
        </r>
      </text>
    </comment>
    <comment ref="I59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10/9/15 ck#2594 $597.50 Mobile Ed Productions for STEAM Museum.
10/13/15 ck#2593 $3000.00 Joshua Gunderson, Bullying Assembly
10/29/15 ck#2595 $597.50 balance for STEM musuem.
12/21/15 ck#2617 $1100 Kits Interactie Theatre for 12/18 assembly.
1/20/16 ck#2627 $306.25 deposit to The Shakespeare Theatre of NJ for 6-8th Romeo &amp; Juliet
3/15/16 ck#2628 $918.75 The Shakespeare Theatre of NJ balance of R&amp;J.</t>
        </r>
      </text>
    </comment>
    <comment ref="I60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1/13/16 ck#2626 $3,750 Striking Viking Story Pirates LLC, Story Pirates (K-5th) assembly</t>
        </r>
      </text>
    </comment>
    <comment ref="A61" authorId="1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changed from Schoolwide Event
</t>
        </r>
      </text>
    </comment>
    <comment ref="C61" authorId="2" shapeId="0">
      <text>
        <r>
          <rPr>
            <sz val="8"/>
            <color indexed="81"/>
            <rFont val="Tahoma"/>
            <family val="2"/>
          </rPr>
          <t>ck#2306 3/1/13 Let's Bloom Together $400.00 (Deposit</t>
        </r>
        <r>
          <rPr>
            <b/>
            <sz val="8"/>
            <color indexed="81"/>
            <rFont val="Tahoma"/>
            <family val="2"/>
          </rPr>
          <t>)</t>
        </r>
        <r>
          <rPr>
            <sz val="8"/>
            <color indexed="81"/>
            <rFont val="Tahoma"/>
            <family val="2"/>
          </rPr>
          <t xml:space="preserve">
ck#2342 6/6/13 Let's Bloom Together $1700.00
ck#2358 6/19/13 Monica Burch $3,900.00
</t>
        </r>
      </text>
    </comment>
    <comment ref="E61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12/19/13 ck#2402 $73 LaPizzaria winning homeroom - food drive.
1/24/14 ck #2407 $200  New Jersey Devils Fundraiser Tickets
2/20/14 CK#2410 $61.50 Tess Johnson - reimbursement for Rutgers Basketball Ticket purchase on personal charge card.
2/21/14 $858 New Jersey Devils Tickets (23 tickets). 
4/23/14 $100 #2442 Ryans Story % in addition to Municipal Alliance
5/1/14 $200 #2444 NJ Devils - game registration 2014-2015 pre-schedule.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12/22/14 ck#2510 $300 dept. Glassworks Studio Schoolwide event - 6th grade project, 
1/29/15 ck#2518 $1189.00 Glassworks balance of 6th grade project,
3/13/15 ck#2532 $500 Insectarium "Bugs" K,
3/13/15 ck#2533 $105 Anna Spitaleri dept for "Weather" 3rd grade,
4/15/15 ck#2540 $430.50 to High Tech High Touch for 3rd grade "weather",
4/25/15 ck#2443 $70 Hightouch Hightech 5th &amp; 6th grade weather deposit.
4/24/15 ck#2550 $250 New Jersey Audubon 2nd grade turtle outting,
6/3/15 ck#2560 $475 Jenkinson's Aquarium 1st grade "Penguins",
6/9/15 ck#2561 $992.50 High Touch High Tech for 5th (Chem Lab) &amp; 6th (Gem Dig) grade. programs.
6/15/15 ck#2571$245 USGA for 7th grade trip,
6/11/15 ck#2570 $575 Unique Creatures assembley,
</t>
        </r>
      </text>
    </comment>
    <comment ref="I61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1/13/16 ck#2626 $3,750 Striking Viking Story Pirates LLC, Story Pirates (K-5th) assembly</t>
        </r>
      </text>
    </comment>
    <comment ref="A62" authorId="1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Changed from Schoolwide Event Reserve.
</t>
        </r>
      </text>
    </comment>
    <comment ref="I62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11/2/15 ck#3604 $400 Bruce Blitz for 7th grade.
2/16/16 ck#2640 $150 Glassworks deposit 6th grade
2/25/16 ck#2651 $1,274.00 Glassworks balance of 6th grade
5/19/16 ck#2669 $475 Jenkinson's Aquarium 1st grade Penguin visit.
5/31/16 ck#2674 $1800 Kenn Nesbitt Author visit 2nd Grade.
</t>
        </r>
      </text>
    </comment>
    <comment ref="A65" authorId="1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Previously called Halloween Carnival, now merged with Halloween Spooktacular.
</t>
        </r>
      </text>
    </comment>
    <comment ref="C65" authorId="2" shapeId="0">
      <text>
        <r>
          <rPr>
            <sz val="8"/>
            <color indexed="81"/>
            <rFont val="Tahoma"/>
            <family val="2"/>
          </rPr>
          <t xml:space="preserve">ck#2265 9/27/12 Gina Fernadez $197.48 </t>
        </r>
        <r>
          <rPr>
            <sz val="8"/>
            <color indexed="81"/>
            <rFont val="Tahoma"/>
            <family val="2"/>
          </rPr>
          <t xml:space="preserve">
ck#2267 9/27/12 Erin Cross $26.07
</t>
        </r>
      </text>
    </comment>
    <comment ref="E65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CK #2392 $540 Luna Rosa 10/26/13 Pizza Split between Hall. Carnival and Spook. ($350 and $190)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11/4/14 Ck#2493 $142.31 Susan Corbett for reimbursement of flyers and posters from Staples, 10/24/14 ck#2490 Luna Rosa $458 for Pizza, 11/10/14 Ck#2495 Suzie Stevinson $67.43,</t>
        </r>
      </text>
    </comment>
    <comment ref="E66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Ck#2392 $540 Luna Rosa 10/26/13 Split $350 Halloween Carn. And $190 Spooktacular
12/2/13 Ck#2398 $21.00 Marisa Austenberg Hallloween supplies </t>
        </r>
      </text>
    </comment>
    <comment ref="I66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10/30/15 ck#2605 $100 for cashbox
11/12/15 ck#2606 $900 Bedminster Pizza
11/13/15 ck#2610 $327.99 Susan Corbett for Halloween Carnival &amp; Middle school dance supplies
1/5/15 ck#2611 $69.89 Suzie Stevinson for carnival and dance supplies. 
1/13/16 ck#2631 $52.46 Tony Costello dj at dance for supplies.</t>
        </r>
      </text>
    </comment>
    <comment ref="A67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Name of this category was changed by vote at June PTO meeting from Holiday Tea to (Fall) Conference Hospitality</t>
        </r>
      </text>
    </comment>
    <comment ref="E67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 2416 3/18/14 $200 Kori Edwards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11/18/14 ck#2499 $207 Perrotti's - sandwiches for fall P/T Conf., 11/25/14 ck# 2503 $28.96 Anna Spitaleri - food for fall P/T Conf.</t>
        </r>
      </text>
    </comment>
    <comment ref="C68" authorId="2" shapeId="0">
      <text>
        <r>
          <rPr>
            <sz val="8"/>
            <color indexed="81"/>
            <rFont val="Tahoma"/>
            <family val="2"/>
          </rPr>
          <t>ck#2258 9/11/12 The Camp Spot $351.50 (Spirit wear tshirts for Kindergarten kids)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10/21/14 ck#2489 for $300 The Camp Spot for t-shirts for Kindergarten Orientation;</t>
        </r>
      </text>
    </comment>
    <comment ref="I68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12/3/15 ck#2613 $200 Jen Calpin </t>
        </r>
      </text>
    </comment>
    <comment ref="C69" authorId="2" shapeId="0">
      <text>
        <r>
          <rPr>
            <sz val="8"/>
            <color indexed="81"/>
            <rFont val="Tahoma"/>
            <family val="2"/>
          </rPr>
          <t>ck# 2330 $39.82 Kim Rich (K Screening refreshments for parents and children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9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6/5/14 $28.96 #2453 Kim Rich water &amp; snacks</t>
        </r>
      </text>
    </comment>
    <comment ref="C70" authorId="2" shapeId="0">
      <text>
        <r>
          <rPr>
            <sz val="8"/>
            <color indexed="81"/>
            <rFont val="Tahoma"/>
            <family val="2"/>
          </rPr>
          <t xml:space="preserve">ck#2332 5/8/13 $600.00 Trattoria Mediterranea (Food) </t>
        </r>
        <r>
          <rPr>
            <sz val="8"/>
            <color indexed="81"/>
            <rFont val="Tahoma"/>
            <family val="2"/>
          </rPr>
          <t xml:space="preserve">
ck#2335 5/18/13 $391.43 Suzie Stevinson (Food, Decorations and lottery tickets)
ck#2336 5/18/13 Faith Costable $71.00 (Mozzarella)</t>
        </r>
      </text>
    </comment>
    <comment ref="E70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ck#2445 $114.91 5/6/14 Shoprite - Pork and fruit
ck#2446 $166.92 5/7/14 Shoprite Chicken and Wrapped sandwiches
ck#2447 $91.13 5/7/14 Tess Johnson food and decorations
ck# 2454 $58.75 (Split Check total $381.62)
</t>
        </r>
      </text>
    </comment>
    <comment ref="G70" authorId="1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>5/12/15 ck#2556 $55.99 Cindy Melendez for supplies,
5/14/15 ck#2558 $215.92 Marie Elena (Mimi) Brown for all paper goods for luncheon.
6/8/15 ck#2565 $131.20 Lynne Allegra for food &amp; drinks,
6/17/15 ck#2572 $649.86 Suzie Stevinson for lunch &amp; supplies.</t>
        </r>
      </text>
    </comment>
    <comment ref="C71" authorId="2" shapeId="0">
      <text>
        <r>
          <rPr>
            <sz val="8"/>
            <color indexed="81"/>
            <rFont val="Tahoma"/>
            <family val="2"/>
          </rPr>
          <t>ck#2274 10/18/12 Donna Connelly (water) $27.00</t>
        </r>
        <r>
          <rPr>
            <sz val="8"/>
            <color indexed="81"/>
            <rFont val="Tahoma"/>
            <family val="2"/>
          </rPr>
          <t xml:space="preserve">
ck#2275 10/18/12 Kimberly Rich (sweets) $178.32</t>
        </r>
      </text>
    </comment>
    <comment ref="E71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ck#2391 $164.00 Kim Rich hospitality supplies, 4 requests - $14.94, $34.40, $49.90, and &amp;65.52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10/11/14 ck#2484 $251.88 Kimberly Rich (Hospitality food &amp; refreshments)</t>
        </r>
      </text>
    </comment>
    <comment ref="I71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5/9/12 ck#2665 $106.34 Jessica Pascale supplies utensils, cups, plates, geranioms
5/10/16 ck#2666 $41.78 Lori Crowell balloons &amp; tableclothes
5/12/16 Ck#2664 $726 Café Picasso for food
5/16/16 ck#2667 $113.37 Cecelia Lardieri coffee cups, dessert plates, napkins</t>
        </r>
      </text>
    </comment>
    <comment ref="C72" authorId="2" shapeId="0">
      <text>
        <r>
          <rPr>
            <sz val="8"/>
            <color indexed="81"/>
            <rFont val="Tahoma"/>
            <family val="2"/>
          </rPr>
          <t>ck#2262 9/20/12 Faith Costabile $353.89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 9/11/14 ck#2475 $8.00 Suzie Stevinson, 10/11/14 ck#2486 $105.90 McCools Ice Cream,</t>
        </r>
      </text>
    </comment>
    <comment ref="I72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10/14/15 ck#2598 $243.19 Kimberly Rich supplies &amp; food.</t>
        </r>
      </text>
    </comment>
    <comment ref="C73" authorId="2" shapeId="0">
      <text>
        <r>
          <rPr>
            <sz val="8"/>
            <color indexed="81"/>
            <rFont val="Tahoma"/>
            <family val="2"/>
          </rPr>
          <t xml:space="preserve">ck#2351 6/11/13 $135.90 Renee Hachey (Nurses luncheon, gifts and flowers)
ck#2352 6/18/13 $312.66 (Custodian Appreciation Day) </t>
        </r>
      </text>
    </comment>
    <comment ref="I73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9/14/15 ck#2587 $105.90 McCool's Ice Cream for ice cream.</t>
        </r>
      </text>
    </comment>
    <comment ref="C74" authorId="2" shapeId="0">
      <text>
        <r>
          <rPr>
            <sz val="8"/>
            <color indexed="81"/>
            <rFont val="Tahoma"/>
            <family val="2"/>
          </rPr>
          <t>ck#2255 9/4/12 Luna Rossa $500.00</t>
        </r>
        <r>
          <rPr>
            <sz val="8"/>
            <color indexed="81"/>
            <rFont val="Tahoma"/>
            <family val="2"/>
          </rPr>
          <t xml:space="preserve">
ck#2256 9/4/12 Amy Herrick $269.29
ck#2268 10/2/12 Weng Pineda $15.47</t>
        </r>
      </text>
    </comment>
    <comment ref="E74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 #2374 $675 Luna Rossa Welcome Back Lunch 9/5/13
ck#2376 $71.84 Marisa Austenberg Welcome Back Lunch 9/12/13
ck #2377 $141.00 Marisa Austenberg Welcome Back Lunch 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9/2/14 Ck#2471 $121.62 Ana Spitaleri for supplies purchased at Costco, 9/2/14 ck#2473 Marisa Austenberg for cake $60, Coffee for teachers gift $59.18, salad $25.11, 9/2/14 ck#2472 $695.59 King's for sandwiches, 9/11/14 ck#2475 $24.81 Suzie Stevinson,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75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9/15/15 ck#2582 $368.29 Gina Fernandez
9/16/15 ck#2583 $304.09 Linda Fragassi</t>
        </r>
      </text>
    </comment>
    <comment ref="C77" authorId="2" shapeId="0">
      <text>
        <r>
          <rPr>
            <sz val="8"/>
            <color indexed="81"/>
            <rFont val="Tahoma"/>
            <family val="2"/>
          </rPr>
          <t xml:space="preserve">ck#2339 5/23/13 $1569.46 Schoolkidz (Paper order forms-deposit 5/22/13)
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 xml:space="preserve">9/26/14 ck#2481 Anna Spitaleri for $938.60 for Bulldog Magnets,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7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10/20/15 ck#2603 $10,000 Bedminster Township School for 2013-2014 PTO Gift.
1/7/15 ck#2622 $2820 York Fence Co. deposit for fence for outdoor classroom project. Part of 2014-2015 PTO Gift.
1/22/16 ck#2637 $4400 York Fence, balance for outdoor classroom project.</t>
        </r>
      </text>
    </comment>
    <comment ref="C79" authorId="2" shapeId="0">
      <text>
        <r>
          <rPr>
            <sz val="8"/>
            <color indexed="81"/>
            <rFont val="Tahoma"/>
            <family val="2"/>
          </rPr>
          <t>ck#2349 $3000.00 6/11/13 Bedminster Township School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9" authorId="3" shapeId="0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2/14 PTO voted to move $2,300 additional from Program and Assemblies to Tutor Mentor.</t>
        </r>
      </text>
    </comment>
  </commentList>
</comments>
</file>

<file path=xl/comments2.xml><?xml version="1.0" encoding="utf-8"?>
<comments xmlns="http://schemas.openxmlformats.org/spreadsheetml/2006/main">
  <authors>
    <author>Dave Govan</author>
    <author>joep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Started year with $55,312.43, September balance $44,120.02, October balance $50,376.52, November balance $39,158.85, January 2015 balance $41,081.10
March 9, 2015 balance
$41,640.13
April 13, 2015 balance
$47,698.42
April 29, 2015 balance
$77,880.30
May 26, 2015 balance 
$64,629.25
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9/15/15 $50,845.09
10/13/15 $57,357.73
11/10/15 $35,064.92
12/1/15 $38,357.83
1/12/15 $32,628.97 *$32,128.97 less $500 pass thru for Helping Hands Hanratty Family.
3/7/16 $23,124.17
4/12/16 $47,543.24
5/9/16 $54,760.09
5/25/16 $52,930.60
6/8/16 $49,676.74
6/29/16 $43,205.61
6/30/16 $42,385.73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2/3/15 Ck#2520 $180 Bernardsville Print Center for 50/50 raffle tix books. 
3/5/15 $200.00 Transfer from PTO account.</t>
        </r>
      </text>
    </comment>
    <comment ref="E8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9/2015 $93.81 balance
2/22/16 transfer $200 into account, balance $293.81
2/24/16 ck#117 $180.00 Bernardsville Print Center.
3/1/15 ck#118 $31.03 Anna Spitaleri
4/7/16 deposit $1,715
4/8/16 deposit $430
4/11/16 deposit $1,605
6/21/15 ck#123 $20 Legalized Games of Chance.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Beg. Bal $80. 2/6/17 Transfer $300 into acct.</t>
        </r>
      </text>
    </comment>
    <comment ref="D9" authorId="1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3/4/15 ck#2530 $370
6/24/15 ck#2575 $20
6/29/15 ck#2578 $1000
</t>
        </r>
      </text>
    </comment>
    <comment ref="G9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$50.66 Stacey Remick, Graduation Reception. $245.83 Paul Matinho, Graduation Reception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Ck#2792 $103.12, Ck#2795 $40, Ck#2802 $42.30, Ck#2809 $217.59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 xml:space="preserve">
$844.00 on 10/28/14 money collected at door of Halloween Carnival on 10/24/14, 11/13/14 $750 Refund of deposit for A Vision in Motion assembly.
12/9/14 $630 cash proceeds GameNight,
1/30/15 dept for $1100, for tix to NJ Devils Hockey Game (20 tix total), 
2/23/15 dept $355 for Rutgers basketball tix from 2/22/15 game,
3/9/15 dept. $55 for NJ Devil's Hockey Tix (Fusca)
3/9/15 Dept. $480 Delicious Height's Dinner Night,
3/30/15 Dept. 4165 (Rosen) NJ Devil's Tix,
5/29/15 Dept. $200 The MAX of Bedminster,</t>
        </r>
      </text>
    </comment>
    <comment ref="E11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12/21/15 deposit $500 for Helping Hands Donation.
6/3/16 $146 pass thru for books purchased for KRG (Grade Level Program) Author visit.
6/15/16 $497 &amp; $337 pass thru for Kenn Nesbitt book purchases.
</t>
        </r>
      </text>
    </comment>
    <comment ref="G11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10/29/16 deposit $700 from Class of 2016 to help pay for Score Boards. 4/21/17 $90.77 Bookwork, rebate from W.Mass book order. 4/21/17 $18.90 World Wear Project. 5/26/17 $593.21 Display My Art.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>Laura Govan made deposit on 7/26/14 for $500 (8th grade class returned PTO donation).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6/3/16 $146 pass thru for books purchased for Kenn Nesbitt (Grade Level Program) Author visit.</t>
        </r>
      </text>
    </comment>
    <comment ref="G12" authorId="1" shapeId="0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9/14/16 H. Wolkow Company donation, deposit $492.46. 9/20/16 Empower donation for water fountain grant deposit $144.68. 10/7/16 Network for Good deposit $100. 11/7/16 Benevity C.I.F donation $135.18. 2/6/17 RWJ Co. Match, J. Bussel $100. 2/6/17 B.C.I.F. Match, H. Wolkow $116.52. 2/6/17 AmazonSmile $50.74. ($144.68) Empower Grant transferred to BHS.4/21/17 BCIF $58.26 Wolkow. 5/4/17 $537.24 BCIF (Wolkow).5/11/17 $39.12 Amazon Smile. 6/29/17 $60 4th Grade Donation.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12/17/14 $5,200.00 Deposit from Fall Fest,</t>
        </r>
      </text>
    </comment>
    <comment ref="E14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11/12/15 $5,300 Fall Fest Charities
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2/8/17 $5000 Bedminster Charities Fall Fest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 xml:space="preserve">
Marisa Austenberg dept. $1,464,02 on 9/30, $1,994.34 on 10/1, $1,914.50 on 10/2, 10/6 $1350.68, $1704.49 &amp; $155.70</t>
        </r>
      </text>
    </comment>
    <comment ref="E16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deposits 10/1/15 for $431.94, $1,260.57, $2,132.24
deposits 10/5/15 for $157.35, $1,639.23, $2,623.86</t>
        </r>
      </text>
    </comment>
    <comment ref="G16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Book Fair Sales, 9/19/16 deposit $765.33, 9/20/16 deposit $879.02, 9/21/16 deposit $2,257.04, 9/22/16 deposit $2,534.54, 9/26/16 deposit $1,518.29</t>
        </r>
      </text>
    </comment>
    <comment ref="A17" authorId="1" shapeId="0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7/1/17 Changed name from 'Spring Fling' to Spring Fundraiser.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Laura Govan:
DEPTS:</t>
        </r>
        <r>
          <rPr>
            <sz val="9"/>
            <color indexed="81"/>
            <rFont val="Tahoma"/>
            <family val="2"/>
          </rPr>
          <t xml:space="preserve">
Dept 9/26/14 for $350 from last year. 
1/9/12 Ck $300 Ads 
2/10/15 $275 Ads
2/23/15 $705 Ads
2/24/15 $125 Ads
1/30/15 $555.00 Ads 
2/10/15 $275 Advertising
3/3/15 $1,425 Advertising
3/9/15 $125 Advertising
3/10/15 $1,000 Ads
3/16/15 $125 Ads (cc)
3/16/15 $900 Ads
3/18/15 $555 Ads
3/23/15 $1,150 Ads
3/24/15 $1,300 Ads
3/30/15 $1,575 Ads
4/9/15 $630 Admissions (cc)
4/9/15 $1,330 Ads
4/13/15 $775 Ads
4/13/15 $2,730 Admissions (cc)
4/13/15 $3,690 Admissions (ck deposit)
4/13/15 $16,553 Admissions Paypal dept
4/14/15 $80 Admissions (cc)
4/15/15 $1,485 Admissions (ck dept)
4/16/15 $195 Admissions (cc)
4/17/15 $120 Admissions 
(ck dept) 
4/17/15 $500 Advertisement
4/20/15 $125 Advertising
4/20/15 $325.03 Admissions (CC)
4/20/15 $985 Admissions
4/20/15 $2906 Admissions
4/20/15 $3700 Silent Auction
4/27/15 $375 Advertising
4/30/15 $75 Advertising
5/13/15 $1,475 Silent Auction late payment
5/29/15 $250 Advertising
6/8/15 $70.39 transfer from 50/50 for raffle tix paid from PTO account.
6/8/15 $180 transfer from 50/50 account for raffle tix paid from PTO account.
6/8/15 $1955 transfer from 50/50 remainder of night of earrnings. 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1/22/16 $750 Ad revenue Janjua.
2/2/16 $370 Ads (Air Service &amp; CX Ent.)
2/8/16 $400 Ads
2/17/17 $295 Ads
2/18/16 $55 Ads
2/24/16 $55 &amp; $$500 Ads
3/3/16 $950 Ads
3/11/16 $455 Ads
3/17/16 $6,429.95 Eventbrite deposit for online admissions
3/18/16 $1,375 Ads
3/18/16 $775 Ads
3/22/16 $205 Ads
3/22/16 $4,715 Admission checks
3/28/16 $400 Ads
3/30/16 $1,250 Ads
4/1/16 $375 Ads
4/4/16 $150 Ads
4/5/16 $5,548.87 Admissions Eventbrite deposit
4/6/16 $750 Ads PNC Merchant Deposit
4/8/16 $300 Cash Donation in lieu of attentance.
4/11/16 Cash Deposit $3,525 for Silent Auction.
4/11/16 Cash Deposit $1,780 for Night of baskets/iPad raffle.
4/11/16 deposit $300 for Advertising (Goldman &amp; Stevinson).
4/11/16 PNC Merchant Deposit for Credit Card purchases for Silent Auction $5,280/baskets $510/Admissions $215.
4/12/16 PNC Merchant Deposit $1100 Silent Auction 2015,
4/13/16 PNC Merchant Deposit $1050 Silent Auction 2015,
4/13/16 $650 Checks for Silent Auction 2016,
4/14/16 $1,835 Checks for Admissions &amp; Baskets,
4/15/16 $5,219.25 EventBrite Payment,
4/25/16 $795 Checks for Silent Auction 2016,
4/25/16 $150 Advertisement.
4/27/16 $575 PNC Merch Deposit for Silent Auction (2015)
4/29/16 $100 ck deposit for Silent Auction (2015)
5/9/16 Online transfer from 50/50 account of $2405.70
5/13/16 $850 PNC Deposit for silent auction
5/18/16 $215 deposit for SF Admission
5/27/16 $590 deposit for Advertising ($500) and Silent Auction ($90).
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2/8/17 Ad Rev.$150 Saker ShopRites, $75 Bedminster Ed Assoc., $55 D. Vu. 3/9/17 Ad Rev. $150 Crosstown Prop. 3/16/17 $4658.03 EventBrite Admissions. 3/20/17 Ad Rev. $1,350, Cash Admissions $140, Donation $50. 3/22/17 Ad Rev. $250. 4/3/17 $250 Donation.4/4/17 EventBrite Admissions $6,098.79. 4/5/17 Ad Rev $955.4/13/17 Ad Rev $875.4/14/17 Cash Admissions $430. 4/14/17 Ad Rev $570.4/18/17 EventBrite Admissions $3,246.26. 4/21/17 Ad Rev $525.4/21/17 Donation $25. 4/27/17 $150 AdRev CC. 4/28/17 $300 AdRev cash. 4/28/17 $245 cash admissions &amp; baskets. 5/1/17 $2,310 Night of cash sales. 5/1/17 $725 Night of credit card sales. 5/4/17 $12,611.86 Eventbrite batch.5/5/17 $9,828.04 Bidding for Good (Silent Auction).5/8/17 $50 8th Grade Donation. 5/15/17 $2,643.76 Trans. from 50/50 Raffle. 5/26/17 $141 Silent Auction &amp; Donation. 6/8/17 $290 Slient Auction. 6/29/17 $50 Silent Auction.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 xml:space="preserve">Mimi B: </t>
        </r>
        <r>
          <rPr>
            <sz val="9"/>
            <color indexed="81"/>
            <rFont val="Tahoma"/>
            <family val="2"/>
          </rPr>
          <t>8/8/16 deposit $2,097.50. 5/8/17 $540.40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>Deposit made on 9/11/14 for $355.00, 9/12/14 deposits made for $380 &amp; $125,
Suzie Stevinson made deposit 7/21/14 for $610, 9/18/14 $130, 9/24/14 $95.00, 9/26/14 $360, 10/14/14 $145, 10/28/14 for $160, 11/13/14 $20, 11/25/14 $50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Deposit's 9/14/15 $466 &amp; $150, 9/17/15 deposit's $630 &amp; $50, 9/22/15 deposit $355, 9/28/15 deposit $70
10/13/15 $95
11/12/15 $50
4/13/16 $10
</t>
        </r>
      </text>
    </comment>
    <comment ref="G20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9/14/16, $1,390 membership dues, 10/7/16 $301.01, 11/14/16, $195, 12/30/16, $50. 2/6/17 $10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deposit 10/6/14 $568.00 from sale of Bulldog Magnets, deposit 1/14/15 $860 from Camp Spot ($838) and Baumann ($22) 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>9/17/15 deposit for magnet sales at Fall Fest $110.
9/28/15 deposit for magnet sales at Back to School night $80
1/14/16 deposit $931 from Camp Spot</t>
        </r>
      </text>
    </comment>
    <comment ref="G21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9/14/16 deposit $83 Fall Fest, 10/7 depost $85 Magnets sold BTSN, 12/30/16 $207.08 (less purchase for display case) Spirit Wear Sale. 2/8/17 $22, $18 Spirit wear sale from inventory. $40 sale from inventory. 6/29/17 Magnet Sale $10.</t>
        </r>
      </text>
    </comment>
    <comment ref="A22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7/1/17 Changed name from Halloween Events to Halloween Spooktacular.</t>
        </r>
      </text>
    </comment>
    <comment ref="E22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11/2/15 $835 from Carnival/trunk or treat</t>
        </r>
      </text>
    </comment>
    <comment ref="G22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deposit $590 admission</t>
        </r>
      </text>
    </comment>
    <comment ref="A23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7/1/17 Changed name from Game Night to Family Night.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11/24/15 dept $690
12/7/15 dept $55</t>
        </r>
      </text>
    </comment>
    <comment ref="E24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2/18/16 $648 Rutger's basketball game
2/18/16 $660 Devil's Hockey game
2/24/16 $96 Rutger's Game</t>
        </r>
      </text>
    </comment>
    <comment ref="G24" authorId="1" shapeId="0">
      <text>
        <r>
          <rPr>
            <b/>
            <sz val="9"/>
            <color indexed="81"/>
            <rFont val="Tahoma"/>
            <family val="2"/>
          </rPr>
          <t>Mimi Brown:</t>
        </r>
        <r>
          <rPr>
            <sz val="9"/>
            <color indexed="81"/>
            <rFont val="Tahoma"/>
            <family val="2"/>
          </rPr>
          <t xml:space="preserve"> 7/14/16 deposit $574 Basketball Classic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joep: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 xml:space="preserve">Laura Govan:
SC=Service Charge
MF=Merchant Fee
</t>
        </r>
        <r>
          <rPr>
            <sz val="9"/>
            <color indexed="81"/>
            <rFont val="Tahoma"/>
            <family val="2"/>
          </rPr>
          <t xml:space="preserve">7/2/14 $11.75 SC 
8/4/14 $9.75 MF
9/2/14 $9.75 MF
10/2/14 $9/75 MF
11/3/14 $9.75 MF
12/2/14 $9.75 MF
1/9/12 $9.75 MF
2/2/15 $9.75 MF
3/2/15 $9.75 MF
3/2/15 $12.00 SC
4/2/15 $0.14 MI
4/2/15 $1.83 MD
4/2/15 $8.55 MF
5/4/15 $5.50 Merch Interchange
5/4/15 $8.70 MF
5/4/15 $134.31 Merch Discount
</t>
        </r>
      </text>
    </comment>
    <comment ref="E31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7/2/15:
MF $9.75, Merch Discount $24.99, Service Charge Period Ending 6/30/15 $33
8/3/15:
MF $9.75, M Disc $24.99
9/2/15:
MF $9.75, Merch Discount $24.99
10/2/15 MF $9.75, PNC Discount $24.99
11/2/15 $24.99 PNC Dis MF $9.75
12/24/15 PNC Dis MF $24.99, MF $9.75.
1/4/15 $25.99 PNC Dis MF, $9.75 MF
2/2/16 $24.99 Merch discount, $9.75 MF
3/2/16 $24.99 Merch Dis,
$9.75 MF
4/4/16 $12.94 MF, $24.99 Merchant Dis 
5/2/16 PNC Merch Fee $12.28, Merch Interchng $12.57, Merch Disc $245.41
6/2/16 Merch Disc $50.48
6/2/16 Merch Fee $9.60
6/2/16 Merch Interchg $1.02
</t>
        </r>
      </text>
    </comment>
    <comment ref="G31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Jun/Jul/Aug, Sept, Oct, Nov, Dec, Jan, Feb, Mar, Apr, May less ISF reimbursement $13 (L.Loeb) &amp; $13 (H. Wolkow).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3/9/15 ck#25531 $500 BHS-HAS PG2015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4/13/16 Ck#2655 $500 BHS Project Grad.</t>
        </r>
      </text>
    </comment>
    <comment ref="G32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Ck#2786 $500 BHS-HSA Project Graduation.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11/20/14 ck#2501 Barker Bus $584 for 1st grade trip to Alstede Farm on 10/20/14.
6/1/15 ck#2559 $1,656.50 Barker Bus for Inv#'s 44735 &amp; 44737,
6/8/15 ck#2562 Inv#44614, 44642 $1638.00,
6/20/15 ck#2573 USGA field trip $852
6/24/15 ck32576 Inv# 44846, 44847, 44848, 44849 $2,972.50
6/29/15 ck#2578 Liberty State Park &amp; Martino's Restuarant $1000.
</t>
        </r>
      </text>
    </comment>
    <comment ref="E33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11/16/15 ck#2612 $295 10/20 Alstede Farm trip
12/23/15 ck#2624 $990 11/20 Grounds for Sculpture.
5/23/16 ck#2671 $225 Matino's Inv#45793
5/23/16 ck#2672 $550 RVCC Inc#45793
5/23/16 ck#2673 $292 Mayo Perf Arts Inv#45792
6/6/16 ck#2684 $818 Red Mill inv#45844
6/6/16 ck#2683 $949
Dorney Park inv 2000.
6/20/16 ck#2696 $1,795 Invoice #'s 45881,45882,45883.</t>
        </r>
      </text>
    </comment>
    <comment ref="G33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Ck#2719 $500 Barker Bus, K FldTrip. Ck#2743 $575 Barker, Martino's.Ck#2779 $950 Barker Bus, Grounds for Sculpture. Ck#2783 $420 Barker Bus, Holocaust @ RVCC. 6/8/17 Bus Stipend from JCC for Holocaust Program @RVCC $210. Ck#2800 $1,675 USGA &amp; Great Swamp. Ck#2807 $3,612.50 MPAC, Farm, 6 Flags, Morris Museum, Veteran's Park. Ck#2812 $1,600 Red Mill Inn, Maiden Farmer.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>9/4/14 ck#2474 $587 Barker Bus for 6/11/14 1st Grade Field trip to Frelinghuysen Arboretum, 9/18/14 ck#2478 $785 Field trip to Red Mill Museum from last year,</t>
        </r>
      </text>
    </comment>
    <comment ref="G34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ck#2713, $1,603.50 (6/2 Morris Museum, 6/2 Native Lands</t>
        </r>
      </text>
    </comment>
    <comment ref="H34" authorId="1" shapeId="0">
      <text>
        <r>
          <rPr>
            <b/>
            <sz val="9"/>
            <color indexed="81"/>
            <rFont val="Tahoma"/>
            <charset val="1"/>
          </rPr>
          <t xml:space="preserve">Mimi: </t>
        </r>
        <r>
          <rPr>
            <sz val="9"/>
            <color indexed="81"/>
            <rFont val="Tahoma"/>
            <family val="2"/>
          </rPr>
          <t>$325 Sophie's Bistro. $362.50 Noches de Colombia.</t>
        </r>
      </text>
    </comment>
    <comment ref="C35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2/4/15 ck#2524 $60 Norris, McLaughlin &amp; Marcus, P.A. for 2014 Tax filing,</t>
        </r>
      </text>
    </comment>
    <comment ref="G35" authorId="1" shapeId="0">
      <text>
        <r>
          <rPr>
            <b/>
            <sz val="9"/>
            <color indexed="81"/>
            <rFont val="Tahoma"/>
            <charset val="1"/>
          </rPr>
          <t xml:space="preserve">Mimi: </t>
        </r>
        <r>
          <rPr>
            <sz val="9"/>
            <color indexed="81"/>
            <rFont val="Tahoma"/>
            <family val="2"/>
          </rPr>
          <t>Ck#2728 $60 NJ Division of Consumer Affairs, tax extension.</t>
        </r>
      </text>
    </comment>
    <comment ref="G37" authorId="1" shapeId="0">
      <text>
        <r>
          <rPr>
            <b/>
            <sz val="9"/>
            <color indexed="81"/>
            <rFont val="Tahoma"/>
            <charset val="1"/>
          </rPr>
          <t xml:space="preserve">Mimi: </t>
        </r>
        <r>
          <rPr>
            <sz val="9"/>
            <color indexed="81"/>
            <rFont val="Tahoma"/>
            <family val="2"/>
          </rPr>
          <t>Ck#2799 $151.26 T. Notte. Ck#2811 $391.70 Kaeser &amp; Blair, Inc. P.E. Day wristbands.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11/10/14 ck#2496 Jennifer McAdoo for $123.83 for supplies for Fall Fest.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9/11/15 </t>
        </r>
        <r>
          <rPr>
            <sz val="9"/>
            <color indexed="81"/>
            <rFont val="Tahoma"/>
            <family val="2"/>
          </rPr>
          <t>ck#2585 petty cash for cash box.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 xml:space="preserve">withdrawl of $180 for register change, 9/16/14 ck#2477 $44.73 to Marisa Austenberg for printing of BF letters for backpacks,
10/11/14 ck#2485 $8,428.03 Scholastic Book Fairs, </t>
        </r>
      </text>
    </comment>
    <comment ref="E40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9/25/15 ck#2592 $150 Cash, start up cash for registers.
10/20/15 ck#2601 $8086.85 Scholastic Book Fair</t>
        </r>
      </text>
    </comment>
    <comment ref="G40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9/19/16 $202 Start up. 9/29/16 ck#2712 $7,760.13</t>
        </r>
      </text>
    </comment>
    <comment ref="G41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ck#2711 $31.57 J. Coleman, Box Top Basket Raffle, ck#2718 $86.20, R. Melendez, Box Top Awareness &amp; Banner, Ck#2732, R. Melendez, Silly String. Ck#2754 $50, R. Melendez, Contest Winner prize.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8/5/14 Ck#2470 $2500.00 for deposit for Trump National, 
12/22/14 ck#2508 $26.05 Marisa Austenberg, 12/22/14 ck#2509 USPS $245 for mailing, 
1/15/15 Ck#2514 $20 Bedminster Township for Licenses,
1/15/15 ck#2515 $20 LGCCC Licenses,
2/3/15 Ck#2521 $180 Bernardsville Print Center for 50/50 raffle tix books, 
2/13/15 ck#2526 $118.07 Suzie Stevinson printing,
2/11/15 ck#2525 USPS $254.80 mailing,
3/4/15 ck#2528 $67.62 Jessica Pascale for supplies,
3/13/15 ck#2534 $587.54 Bernardsville Print Center for Invitations,
3/13/15 ck#2535 $190 Bernardsville Print Center for posters,
4/16/15 ck#2547 $150 Cash to tip Trump staff
4/17/15 $50 cash to add to tip Trump staff
4/16/15 ck#2546 $300 Cash for cash box night of, 
4/15/15 ck#2543 $28.50 Fed Ex Office signs for baskets/auction,
4/15/15 ck#2544 $253.75 Fed Ex Office signs for mounting night of,
4/15/15 ck#2545 $507.50 Fed Ex Office sighs for mounting night of,
4/24/15 ck#2552 $105.45 Susan Corbett for Silent Auction supplies,
4/24/15 ck#2551 $14.58 Anna Spitaleri for rental of raffle barrels,
5/12/15 ck#2555 $1,316.26 Bernardsville Print Center for SF Program booklet,
5/13/15 ck#2557 $12,624.34 Trump National Golf Club, Venue fee,
6/24/15 ck#2575 $20 LGCCC for 50/50 raffle
</t>
        </r>
      </text>
    </comment>
    <comment ref="E42" authorId="1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>ck#2579 7/1/15 Trump National deposit for Spring Fling.
12/3/15 ck#2602 $20 LGCCC for 50/50 raffle
1/13/16 ck#2629 $245 Marisa Austenberg reimbursement for solicitor mailing from Bernardsville Print Center.
1/13/16 ck#2630 $51.01 Marisa Austenberg for supplies for binder organization.
1/25/16 ck#2635 $40 to Bedminster Township for permit for basket &amp; 50/50 raffles.
2/4/16 ck#2638 $350.05 Bernardsville Print Center, envelopes and sandwich boards
2/18/16 Debt USPS $245 Stamps for invite mailing
2/22/16 $200 Online transfer to 50/50 account for printing
2/22/16 ck#2643 $205.10
Suzie Stevinson paper &amp; printing for backpack mailing
2/23/16 ck#2644 $86.15 Jessica Pascale ribbon supplies for baskets 
2/24/16 ck#2650 $549.84 Bernardsville Print Center for invite printing
3/16/16 ck#2653 $222 Jodi Coleman for basket supplies
3/30/16 ck#2656 $40 Bernardsville Print/SF Posters,
4/4/16 ck#2657 $5,625 Trump Nat'l/2nd payment
4/7/16 ck#2658 $150 Cash for cashbox night of.
4/7/16 ck#2659 $150 Cash for Tip for staff at Trump night of.
4/7/16 $641.41 Debt purchase at Bernardsville Printing/printing night of signs
4/8/16 $952.87 Debt purchase at Bernardsville Printing/printing of basket sponsor and silent auction signs for night of.
4/21/16 ck#2662 $14.58 Anna Spitaleri reimbursement for iPad raffle barrel rental.
5/2/16 ck#2663 $5,350 Trump Nat'l balance.
2/5/16 ck#2638 $20 LGCCC for 50/50 raffle
2/5/16 ck#2634 $20 for basket raffle
6/15/16 ck#2690 $420 The Recorder Publishing Co Thank You Ad in BV News.6/21/16 ck#2697 $104.82 Anna Spitaleri Thank you photo cards &amp; postage</t>
        </r>
      </text>
    </comment>
    <comment ref="G42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ck#2715 $2,500 Trump Nat'l deposit for SF, ck#2733 $93.90, A.Spitaleri, SF Solicitation exp, Ck#2736 $244.58 Bernardsville Print Center; SF Mailing. USPS $235 stamps, Dbt Card. USPS $235 stamps, Dbt Card. Ck#125 $20, Bedminster Twnshp (50/50). Ck#127 $20, Bedminster Twnshp (baskets). Ck#128 $27.41 A.Spitaleri 50/50 Instructions. Ck#129 $180 Bernardsville Print 50/50 tix. USPS $245 Stamps, Dbt Card. Ck#2746 $103.96 J. Pascale, SF Ribbon. Ck#2755 $295.03, B'ville Print, Save the Date. Ck#130 $73.97 B'ville Priint, 50/50 Return Envelopes. Ck#2757 $7,687.50, Trump Nat'l 50% deposit. DebitCard $249, Bidding For Good.Ck#2762 $180.86 J.Coleman, baskets. Ck#2763 $522.64 B'ville Print.Ck#2767 $3,397.50 Trump Final. Ck#2774 $15 KenRent. Ck#135 $14.16 KenRent 50/50. Ck#2775 $31.52 A.Spitaleri, printing. Ck#2776 $1,031.57 B'ville Print. Ck#2778 $183.20 J.Coleman Basket Supplies. Ck#2782 $3,397.50 Trump Nat'l FINAL. Ck#2784 $165 12 Meter Charters, SA Consignment Item. Ck#2790 $253.59 S. Corbett, SA Expense. DebitCard $901.62 Bidding for Good/Frontstream/Slient Auction.</t>
        </r>
      </text>
    </comment>
    <comment ref="H43" authorId="1" shapeId="0">
      <text>
        <r>
          <rPr>
            <b/>
            <sz val="9"/>
            <color indexed="81"/>
            <rFont val="Tahoma"/>
            <charset val="1"/>
          </rPr>
          <t xml:space="preserve">Mimi: </t>
        </r>
        <r>
          <rPr>
            <sz val="9"/>
            <color indexed="81"/>
            <rFont val="Tahoma"/>
            <family val="2"/>
          </rPr>
          <t>Ck#2816 $345 Recorder Publishing.Ck#2817 $150 B'ville Print. Ck#2818 $406.01 FINAL Trump Nat'l.</t>
        </r>
      </text>
    </comment>
    <comment ref="E44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11/20/15 withdrawl $50 for cashbox
11/30/15 ck#2615 $40 Bernardsville Print Center for P.R.
12/14/15 ck#2621 $388 Ceaco (GameWright Co.)</t>
        </r>
      </text>
    </comment>
    <comment ref="E45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2/24/16 ck#2648 $520 Chase Card Service's for Rutger's basketball tix 
2/25/16 ck#2646 $596.09 New Jersey Devil's for hockey tix
3/22/16 ck#2654 $544.49 Chase Card Services for NJ Devil's tix</t>
        </r>
      </text>
    </comment>
    <comment ref="G45" authorId="1" shapeId="0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7/14/16 $574 Basketball Classic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>9/23/14 ck#2470 American Cancer Society, in memorium of Dennis Wishney former BS custodian.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47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2/22/16 ck#2643 $79.98 Suzie Stevinson Teacher of the Year gift
3/3/16 ck#2642 $100 Grayson C. Meyer College Fund (Chief Meyer's memorial gift)</t>
        </r>
      </text>
    </comment>
    <comment ref="G47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$50 Hospice donation for T. Collins husband, Dbt Card. $75 Amazon gc for Teacher of the Year, Dbt Card.DebitCard $50 Ronald McDonald House, C. Gattone's dad.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6/9/15 ck#2568 $177 Melissa Kircher,
6/10/15 ck#2569 $342.98 Marie Elena Brown,
6/25/15 ck#2577 $413.40 Donna Connelly,
7/17/15 ck#2580 $159.90 Lynne Allegra,
</t>
        </r>
      </text>
    </comment>
    <comment ref="E48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6/8/16 ck#2685 $382.13 Michele Zanzonico for 8th grade grad reception gifts.
6/28/16 ck#2701 
$266.40 Rebecca Gilman for reception supplies: ice, fruit, cake, cupcakes.6/22/16 ck#2700 $345 Tracey Schuller for balloons
</t>
        </r>
      </text>
    </comment>
    <comment ref="G48" authorId="1" shapeId="0">
      <text>
        <r>
          <rPr>
            <b/>
            <sz val="9"/>
            <color indexed="81"/>
            <rFont val="Tahoma"/>
            <charset val="1"/>
          </rPr>
          <t xml:space="preserve">Mimi: </t>
        </r>
        <r>
          <rPr>
            <sz val="9"/>
            <color indexed="81"/>
            <rFont val="Tahoma"/>
            <family val="2"/>
          </rPr>
          <t>Ck#2810 $1,500 Mariellen Reaves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4/10/15 ck#2539 $300 Awards</t>
        </r>
      </text>
    </comment>
    <comment ref="E49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5/24/16 ck#2670 $225 Bedminster School</t>
        </r>
      </text>
    </comment>
    <comment ref="G49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Ck#2765 BTS $200 Award Night (8 awards).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 xml:space="preserve">Laura Govan: 11/18/14 ck#2499 Perrotti's Hospitality parent/teacher conferences,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 xml:space="preserve">Laura Govan: 11/18/14 ck#2499 Perrotti's Hospitality parent/teacher conferences,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9/17/15 ck#2589 $227.40 to Staples Advantage/Godrey's Grant for 5th&amp;6th grade binder organizers.
9/16/15 ck#2588 $540.10 Really Good Stuff/Alfieri Grant for book binds.
9/18/15 ck#2590 $319.19
Kobay/Reading Center,
10/15/15 ck#2600 $309.99 Suzie Stevinson reimursement for Alfieri iPad grant.
11/10/15 ck#2607 $135 Laura Govan reimbursement for online purchase of "Sugar Skulls" for Griffith Grant.
11/8/15 ck#2608 $319.12
Alfieri Grant "book bins"
11/20/15 ck#2609 $619 Aussie Pouch Co. 4th Grade grant for chair pockets
11/30/15 ck#2618 $23.10 Laura Govan reimbursement for Marlott mini-grant for Mercy Watson book set.
12/1/15 ck#2616 $133.25  Really Good Stuff for Sherry Marlott mini-grant.
12/29/15 ck#2625 $149.97 Andrea Burke reimbursment for "Nearpod".
1/25/16 DebtCard purchase $717 Aussie Pouch for McFarland Grant.
1/25/16 DebtCard purchase Really Good Stuff $275.29 for book pouches for McFarland (K).
1/29/16 DebtCard purchase $138.38
Cajun Chess for 3rd &amp; 4th grade classroom chess sets.
2/9/16 ck#2639$150 Oceanic Society for Hofman Sea Turtle expert
2/24/16 Debt $373.75 Bouncy Bands - Mancini 
3/24/16 ck#2652 $426 for CAP Grant
4/5/16 $27.76 Debt purchase Carson Dellosa/Grant Marlott.
4/18/16 Ck#2660 $458.12 Andrea Burke reimbursement for Breakout Kits Grant.
4/27/16 Online purchase $80.14 Amazon for Whisperphones/Ragoza.
5/18/16 ck#2668 $140 RHS Student Activities for Johnson grant speaking and debate competition.
5/25/16 ck#2675 $200 Tony Costello Heritiage Night Music.
5/26/16 ck#2676 $97.76 Yvonne Mathez Heritage Night Crepery Supplies.
6/1/16 Debit Purchase $63.50 Griffith Grant for Worry Dolls. 6/8/16 Ck#2677$86.11 Jennifer Griffith Heritage Night Supplies
6/14/16 ck#2678 $62.99 Lucy Ragoza for 1 Million Minute Celebration.
6/17/16 ck#2681 $600 KRG Entertainment, LLC 4th&amp;5th Grade loca author Karen Rostoker-Gruber.
6/29/16 ck#2691 $319.88 Suzie Stevinson reimbursement for 2nd iPad purchase for reading specialists.</t>
        </r>
      </text>
    </comment>
    <comment ref="G50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DebitCard $283.31, Mr Mac, White Board. DebitCard $487.77-$37.80 (tax refund), PE Speakers. Ck#2737 $149.69, Mr Schoch, Grade 6 ELA Books. Ck#2738 $69.90, Books&amp;Buddies snacks. Café.Ck#2742 $80.04 Books&amp;Buddies menus. Ck#2749 $72.84 Book&amp;Buddies beverages. DbtCard $53.43, Echo Dot, Mancini. DbtCard $223.92, Balance Ball Chairs, Davies. Ck#2759 $305.59, Flexible Seating, Ms. McFarland.Ck#2764 $264.76 Flexible Seating, Wysocki.Dbt Card $144.18 Headseats, Tonini.Ck#2768 $122.76 Flexible Seating, Ragoza. DebitCard $244.00 Amazon, BTS Book Club. Ck#2770 $270.20 B.Alfieri, flex seating. Ck# 2780 $240.20 Aquarium, Mr Mac. Ck#2781 #40.99 Aquarium, Mr Mac.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 xml:space="preserve">9/13/14 Ck#2476 $385.75 Godfrey Grant for Aussie Pouch Organizer's; 10/21/14 ck#2488 $268.16 Griffith Grant for Sugar Skull Kits; 11/18/14 Ck#2498 Scholastic Inc. Salvato Grant $1,084.55, 11/18/14 ck#2500 $451.80  Suzie Stevinson for Schechter Grant, 12/4/14 ck#2505 $500 Jorge Gomez music for Heritage Night Grant, 12/12/14 ck#2506 Budding Star Quilting $168.75 Mini,  Grant/Hershkowitz fabric, 1/10/15 ck#2513 $103.50 Lakeshore Learning Materials Marlatt Grant, 2/3/15 ck#2520 $800 Bruce Blitz Hershkowitz Grant for 7th &amp; 8th grades, 
4/16/15 ck#2537 $1,322.95 to Lego Education for Oliveri Grant,
4/22/15 ck#2549 $38.95 Marlatt mini Grant,
</t>
        </r>
      </text>
    </comment>
    <comment ref="E51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10/27/15 ck#2584 $370 CAP reissue of payment for 2014-2015 Grant</t>
        </r>
      </text>
    </comment>
    <comment ref="G51" authorId="1" shapeId="0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8/11/16 ck#2705 $356.50 Malmark Bellcraftsmen for Handbells (to be reimbursed by BOE). BOE reimbursed 11/2/16 $356.50 ck#20353 9/14/16 ck#2708 $1,240 Malmark Bellcraftsmen-Handbells</t>
        </r>
      </text>
    </comment>
    <comment ref="H51" authorId="1" shapeId="0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$500 Spotlight repairs.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12/2/14 ck#2504 $100 Lisa Schiller for PTO Holiday Party, 1/21/15 ck#2517 $153.00 McCools Ice Cream for Arnowitz/Tarulli food drive party,</t>
        </r>
      </text>
    </comment>
    <comment ref="E52" authorId="1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>10/21/15 ck#2599 $80.54 Anna Spitaleri for coffee and pastries for teacher training.
12/11/15 ck#2619 $100 Lisa Schiller PTO Holiday party.
2/22/16 ck#2647$57 Suzie Stevinson teacher training
6/17/16 ck#2697 $100 Lisa Schiller for End of year party.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ck#2729 $280 J.Calpin, Conference Hospitality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11/25/14 Ck#2503 $40 Anna Spitaleri for Spring Fling 50/50 license</t>
        </r>
      </text>
    </comment>
    <comment ref="E53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11/18/15 ck#2597 $100 LGCCC for Spring Fling
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Ck#124 $20 LGCCC (50/50). (50/50). Ck#126 $20 LGCCC (baskets).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9/2/16 ck#2473 $360.29 Marissa Austenberg for printing and mailing of WBTL, 9/19/14 withdrawl of $100 cash for the sale of magnets at Fall Fest, 11/1/14 ck#2491 $18.85 Bernardsville Print Shop for GameNight Posters, 11/2/14 ck#2492 $40.00 Bernardsville Print Shop for sandwichboard poster for GameNight, 11/4/14 ck#2494 $68.27 to Susan Corbett - Flyers for GameNight, 12/9/14 ck#2507 $272 GameWright for GameNight games, </t>
        </r>
      </text>
    </comment>
    <comment ref="E54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9/23/15 ck#2586 $192.87 Marisa Austenberg/printing for back to school mailing.
9/28/15 ck#2591 $50.02 Marisa Austenberg/Marketing &amp; PR for Book Fair,
10/6/15 ck#2596 $137.46 Faith Costabile for bulletin board.
11/30/15 ck#2614 $156 Kim Rich for fliers</t>
        </r>
      </text>
    </comment>
    <comment ref="G54" authorId="1" shapeId="0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9/12/16, Anna Spitaleri, Ck#2707 $223.35 PTO brochures and posters. Ck#2730 $107.96, F. Costabile, Lobby Bulletin Boards. Ck#2740 $141.25, J.Coleman, Lobby Bulletin Boards. Ck#2748 $60.84 F.Costabile, Lobby Bulletin. Ck#2750 $96, F.Costabile, Lobby Bulletin. Ck#2753 $350, Essex Horse Trials Program Ad. Ck#2787 $82.87 F.Costabile, Lobby BB.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1/13/15 ck#2512 $100.00 Rutgers Athletics deposit for mens basketball game tix, 2/4/15 Rtn check of $165 from Rosen family ck#1550 for 3 NJ Devils tix, 1/29/15 Ck#2519 $824.17 New Jersey Devil's for 20 tix for 2/6 game,
2/4/15 ck#2524 $60 Norris, McLaughlin &amp; Marcus, P.A. for 2014 Tax filing,
2/18/15 ck#2527 $200 Rutgers Athletics 2/22/15 men's basketball game,
4/22/15 ck#2548 $200 New Jersey Devils deposit for 2014-2015 Event
</t>
        </r>
      </text>
    </comment>
    <comment ref="E55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12/14/15 ck#2623 $24.17 Cindy (Ramsey) Melendez for box top supplies.
2/24/16 ck#2649 $27.26 Cindy Melendez for boxtop supplies
6/27/16 ck#2699 $146 KRG Entertainment, LLC book order pass thru for author visit.
6/17/16 ck#2692 $695 Kenn Nesbitt (pass thru) for book order for his visit (GLP).
6/29/16 ck#2695 $500 Nicole Hanratty Helping Hands Donation.
</t>
        </r>
      </text>
    </comment>
    <comment ref="G55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Ck#2758 $8.50, Display My Art Postage.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1/14/15 Ck#2511 Bernardsville Print Center (letterhead) for $205.93,
3/30/15 ck#2536 $132.03 Laura Govan for PTO supplies (toner, stamps, printer paper, binders),
6/8/15 ck#2563 $277.98 Laura Govan for PTO laptop and Quicken renewl,
6/8/15 ck#2564 $500.99 Laura Govan for Support of Quicken to restort corrupt files and 3yrs of support.</t>
        </r>
      </text>
    </comment>
    <comment ref="E56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1/11/16 ck#2632 $49 Laura Govan for stamps
3/3/16 Debt $16.67 Staples for printer paper
3/31/16 $183.55 PNC check printing fee for new checks and deposit slips.
6/15/16 $57.51 Staples Debt purchase for copies of Budget Info for Budget meeting to pass 2016-2017 Budget.
6/27/16 $106.99 Microsoft Office license renewal.</t>
        </r>
      </text>
    </comment>
    <comment ref="G56" authorId="1" shapeId="0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ck#2734, Mimi Brown, $96.10, Ink, stamps. CVS $18.63 flash drive, envelopes, Dbt Card. Ck#2747 $29.98 C. Melendez, note cards. Debitcard $9.80 USPS stamps. DebitCard $56.80 stamps, envelopes, ink, paper. MS Office auto renewal $106.86</t>
        </r>
      </text>
    </comment>
    <comment ref="C58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6/9/15 ck#2566 $375 Snakes N Scales 4th grade,
6/9/15 ck#2567 $180 Walter Choroszewski 4th grade,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9/23/14 ck#2480 $2500.00 Visions in Motion assemblies, 10/7/14 ck#2482 $347.50 Mobile Ed Productions Inc. for assembly on 10/31/14, 10/7/14 ck#2483 $100 Stirling Hallmark for balloons for 9/29/14 assembly, 10/15/14 ck#2487 $1,100.00 Kit's Interactive Theatre, Inc. for middle school assembly;11/11/14 ck#2497 $347.50 Mobile Ed Productions balance of 10/31/14 Assembly, 11/25/14 ck#2502 $250 The Shakespeare Theatre of NJ programs and assemblies 3/2/15 deposit, 
1/21/15 ck#2516 $1100.00 Kits Interactive Theatre for 2/6/15 
program,
2/9/15 ck#2523 $50 Lis Loeb Deposit for George Washington assembly.
3/2/15 Ck#2522 $200 Michael Grillo, balance of George Washington assembly.
4/9/15 ck#2538 $830 The Shakespeare Theatre of NJ 4/13 assembly</t>
        </r>
      </text>
    </comment>
    <comment ref="E59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10/9/15 ck#2594 $597.50 Mobile Ed Productions for STEAM Museum.
10/13/15 ck#2593 $3000.00 Joshua Gunderson, Bullying Assembly
10/29/15 ck#2595 $597.50 balance for STEM musuem.
12/21/15 ck#2617 $1100 Kits Interactie Theatre for 12/18 assembly.
1/20/16 ck#2627 $306.25 deposit to The Shakespeare Theatre of NJ for 6-8th Romeo &amp; Juliet
3/15/16 ck#2628 $918.75 The Shakespeare Theatre of NJ balance of R&amp;J.</t>
        </r>
      </text>
    </comment>
    <comment ref="G59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 xml:space="preserve">Nat'l Constitution Ctr ck#2716 $541.80, TheaterWorks ck#2717 $500 (deposit). Ck#2724 $1,500 (balance). Ck#2739 $1,550 Eric Dasher; Brain Wash Game Show. Ck#2741 $1,150 Kit's Interactive Theatre. DebitCard $3,314.50 Phantom of the Opera tkts. </t>
        </r>
        <r>
          <rPr>
            <b/>
            <sz val="9"/>
            <color indexed="81"/>
            <rFont val="Tahoma"/>
            <family val="2"/>
          </rPr>
          <t>DEPOSIT:</t>
        </r>
        <r>
          <rPr>
            <sz val="9"/>
            <color indexed="81"/>
            <rFont val="Tahoma"/>
            <family val="2"/>
          </rPr>
          <t xml:space="preserve"> POTO Student payments $2,700. Ck#2791 $2,000 TheaterWorks, Charlotte's Web. Ck#2793 $335 M. Stanford, Nurse for B'way trip.</t>
        </r>
      </text>
    </comment>
    <comment ref="E60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1/13/16 ck#2626 $3,750 Striking Viking Story Pirates LLC, Story Pirates (K-5th) assembly</t>
        </r>
      </text>
    </comment>
    <comment ref="G60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Ck#2752 $2,500, Writes of Passage, Wendy Mass author visit. DebitCard, US Coachways, 7th Grade Bdway trip to Phantom $406.35 (deposit) $948.14 (balance).</t>
        </r>
      </text>
    </comment>
    <comment ref="E61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1/13/16 ck#2626 $3,750 Striking Viking Story Pirates LLC, Story Pirates (K-5th) assembly</t>
        </r>
      </text>
    </comment>
    <comment ref="G61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ck#2706 $5900 Dave Burgess, Teach Like a Pirate (addt'l $1900 comes out of Special Projects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12/22/14 ck#2510 $300 dept. Glassworks Studio Schoolwide event - 6th grade project, 
1/29/15 ck#2518 $1189.00 Glassworks balance of 6th grade project,
3/13/15 ck#2532 $500 Insectarium "Bugs" K,
3/13/15 ck#2533 $105 Anna Spitaleri dept for "Weather" 3rd grade,
4/15/15 ck#2540 $430.50 to High Tech High Touch for 3rd grade "weather",
4/25/15 ck#2443 $70 Hightouch Hightech 5th &amp; 6th grade weather deposit.
4/24/15 ck#2550 $250 New Jersey Audubon 2nd grade turtle outting,
6/3/15 ck#2560 $475 Jenkinson's Aquarium 1st grade "Penguins",
6/9/15 ck#2561 $992.50 High Touch High Tech for 5th (Chem Lab) &amp; 6th (Gem Dig) grade. programs.
6/15/15 ck#2571$245 USGA for 7th grade trip,
6/11/15 ck#2570 $575 Unique Creatures assembley,
</t>
        </r>
      </text>
    </comment>
    <comment ref="E62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11/2/15 ck#3604 $400 Bruce Blitz for 7th grade.
2/16/16 ck#2640 $150 Glassworks deposit 6th grade
2/25/16 ck#2651 $1,274.00 Glassworks balance of 6th grade
5/19/16 ck#2669 $475 Jenkinson's Aquarium 1st grade Penguin visit.
5/31/16 ck#2674 $1800 Kenn Nesbitt Author visit 2nd Grade. 
6/13/16 ck#2682 $476 High tech High Touch 3rd grade "Chain Gangs"
6/14/16 ck#2679 Aesthetic Press, Inc 4th grade Celebrate NJ Speaker.
6/16/16 ck#2694 $625 Unique Creatures 7th grade.
6/20/16 ck#2680 $430 Snakes-n-Scales 4th grade.
6/21/16 ck#2689 $391 Kindergarten "Get Buggy"
6/21/16 ck#2693 $245 New Jersey Audubon 5th Grade "Turtle Tunnels"
6/27/16 ck#2687 $240 USGA 7th Grade Gold Museum.</t>
        </r>
      </text>
    </comment>
    <comment ref="G62" authorId="1" shapeId="0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Ck#2723 $302.29 HUE Animation, Ms. Burke. Ck#2725 $400 Artist Bruce Blitz, Ms. Hershkowitz. Ck#2727 $101.40, Sugar Skulls, Ms. Griffith. Ck#2735 $150 (deposit), Ck#2745 $1,274 (balance), Glassworks, Ms. Hershkowitz. Ck#2744 $493, CAP Program, Ms. Infante. Ck#2751 $100 SEE Turtles.Ck#2766 $40.30 Read-a-Thon, Lawson. Ck#2769 $475 Jenkinson's, Penguins. CK#2768 $335 Turtle Tunnels. Ck#2802 $42.30 water.Ck#2789 $650 Unique Creatures. Ck#2792 $103.12 Int'l Heritage Night crepes. Debit Card $32.05 x 3, Sim City. Ck#2796 $550, Gym Geography. Ck#2797 $430 Snakes-n-Scales. Ck#2798 $180 W. Choroszewski.</t>
        </r>
      </text>
    </comment>
    <comment ref="H63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$450 Addt'l units of Sim City.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11/4/14 Ck#2493 $142.31 Susan Corbett for reimbursement of flyers and posters from Staples, 10/24/14 ck#2490 Luna Rosa $458 for Pizza, 11/10/14 Ck#2495 Suzie Stevinson $67.43,</t>
        </r>
      </text>
    </comment>
    <comment ref="E66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10/30/15 ck#2605 $100 for cashbox
11/12/15 ck#2606 $900 Bedminster Pizza
11/13/15 ck#2610 $327.99 Susan Corbett for Halloween Carnival &amp; Middle school dance supplies
1/5/15 ck#2611 $69.89 Suzie Stevinson for carnival and dance supplies. 
1/13/16 ck#2631 $52.46 Tony Costello dj at dance for supplies.</t>
        </r>
      </text>
    </comment>
    <comment ref="G66" authorId="1" shapeId="0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$100 petty cash, ck#2722 $820 Desiderio's Pizza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11/18/14 ck#2499 $207 Perrotti's - sandwiches for fall P/T Conf., 11/25/14 ck# 2503 $28.96 Anna Spitaleri - food for fall P/T Conf.</t>
        </r>
      </text>
    </comment>
    <comment ref="E67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12/3/15 ck#2613 $200 Jen Calpin 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10/21/14 ck#2489 for $300 The Camp Spot for t-shirts for Kindergarten Orientation;</t>
        </r>
      </text>
    </comment>
    <comment ref="C70" authorId="1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>5/12/15 ck#2556 $55.99 Cindy Melendez for supplies,
5/14/15 ck#2558 $215.92 Marie Elena (Mimi) Brown for all paper goods for luncheon.
6/8/15 ck#2565 $131.20 Lynne Allegra for food &amp; drinks,
6/17/15 ck#2572 $649.86 Suzie Stevinson for lunch &amp; supplies.</t>
        </r>
      </text>
    </comment>
    <comment ref="E70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5/9/12 ck#2665 $106.34 Jessica Pascale supplies utensils, cups, plates, geranioms
5/10/16 ck#2666 $41.78 Lori Crowell balloons &amp; tableclothes
5/12/16 Ck#2664 $726 Café Picasso for food
5/16/16 ck#2667 $113.37 Cecelia Lardieri coffee cups, dessert plates, napkins</t>
        </r>
      </text>
    </comment>
    <comment ref="G70" authorId="1" shapeId="0">
      <text>
        <r>
          <rPr>
            <b/>
            <sz val="9"/>
            <color indexed="81"/>
            <rFont val="Tahoma"/>
            <charset val="1"/>
          </rPr>
          <t>Mimi:</t>
        </r>
        <r>
          <rPr>
            <sz val="9"/>
            <color indexed="81"/>
            <rFont val="Tahoma"/>
            <family val="2"/>
          </rPr>
          <t xml:space="preserve"> Ck#2772 $1,000. Café Picasso. Ck#2773 $35 Desiderio's. Ck# 2777 $94.11 J.Pascale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10/11/14 ck#2484 $251.88 Kimberly Rich (Hospitality food &amp; refreshments)</t>
        </r>
      </text>
    </comment>
    <comment ref="E71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10/14/15 ck#2598 $243.19 Kimberly Rich supplies &amp; food.</t>
        </r>
      </text>
    </comment>
    <comment ref="G71" authorId="1" shapeId="0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ck#2714 $225.71 Kim Rich, BTSN Hospitality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 9/11/14 ck#2475 $8.00 Suzie Stevinson, 10/11/14 ck#2486 $105.90 McCools Ice Cream,</t>
        </r>
      </text>
    </comment>
    <comment ref="E72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9/14/15 ck#2587 $105.90 McCool's Ice Cream for ice cream.</t>
        </r>
      </text>
    </comment>
    <comment ref="G72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Chandra &amp; Ralph :)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9/2/14 Ck#2471 $121.62 Ana Spitaleri for supplies purchased at Costco, 9/2/14 ck#2473 Marisa Austenberg for cake $60, Coffee for teachers gift $59.18, salad $25.11, 9/2/14 ck#2472 $695.59 King's for sandwiches, 9/11/14 ck#2475 $24.81 Suzie Stevinson,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73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9/15/15 ck#2582 $368.29 Gina Fernandez
9/16/15 ck#2583 $304.09 Linda Fragassi</t>
        </r>
      </text>
    </comment>
    <comment ref="G73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Ck#2709 $111.50 D. Fredella, Ck#2710, $764.20, L.Fragassi</t>
        </r>
      </text>
    </comment>
    <comment ref="E75" authorId="1" shapeId="0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10/20/15 ck#2603 $10,000 Bedminster Township School for 2013-2014 PTO Gift.
1/7/15 ck#2622 $2820 York Fence Co. deposit for fence for outdoor classroom project. Part of 2014-2015 PTO Gift.
1/22/16 ck#2637 $4400 York Fence, balance for outdoor classroom project.</t>
        </r>
      </text>
    </comment>
    <comment ref="G75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ck#2706 $5900 Dave Burgess, Teach Like a Pirate (addt'l $4000 from Author Reserve), ck#2721 $1054.49 Outdoor Message Bulletin Bd. Debit Card $117.34 PTO Banner. Debit Card $79.99, Letters Outdoor BB. Debit Card $156.20, 2 Pop-Up Tents. Debit Card $36.81 School Outfitters, Addt'l Letter for Outdoor BB.Ck#2760 $530 Lego Club (3&amp;4). Ck#2771 $300 Bedminster PBA Kickball Fundraiser. Ck#2795 $40, Friends of Jacobus Vanderveer, Flags of Honor. Ck#2803 $530 Burke, Lego Club(1&amp;2). Ck#2805 $1,298.50 Biletski, Robotics Club. Ck#2806 $609.50 Hazen, Robotics Club. Ck#2804 $1,298.50 Puglia, Robotics Club.</t>
        </r>
      </text>
    </comment>
    <comment ref="H75" authorId="1" shapeId="0">
      <text>
        <r>
          <rPr>
            <b/>
            <sz val="9"/>
            <color indexed="81"/>
            <rFont val="Tahoma"/>
            <charset val="1"/>
          </rPr>
          <t xml:space="preserve">Mimi: </t>
        </r>
        <r>
          <rPr>
            <sz val="9"/>
            <color indexed="81"/>
            <rFont val="Tahoma"/>
            <family val="2"/>
          </rPr>
          <t>Gaga pit $1,627.96 and $3,742.10. LLI $3,357.20. $350.14 surplus.</t>
        </r>
      </text>
    </comment>
    <comment ref="G76" authorId="1" shapeId="0">
      <text>
        <r>
          <rPr>
            <b/>
            <sz val="9"/>
            <color indexed="81"/>
            <rFont val="Tahoma"/>
            <charset val="1"/>
          </rPr>
          <t xml:space="preserve">Mimi: </t>
        </r>
        <r>
          <rPr>
            <sz val="9"/>
            <color indexed="81"/>
            <rFont val="Tahoma"/>
            <family val="2"/>
          </rPr>
          <t>Ck#2794 $500 Harbor Speakers, Dr. Michael Bradley, 'Crazy Stressed'. Ck#2808 $600, 'Include Me'.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 xml:space="preserve">9/26/14 ck#2481 Anna Spitaleri for $938.60 for Bulldog Magnets,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0" authorId="1" shapeId="0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Ck#2801 $254.92 Ragoza.</t>
        </r>
      </text>
    </comment>
  </commentList>
</comments>
</file>

<file path=xl/comments3.xml><?xml version="1.0" encoding="utf-8"?>
<comments xmlns="http://schemas.openxmlformats.org/spreadsheetml/2006/main">
  <authors>
    <author>Jessica</author>
  </authors>
  <commentList>
    <comment ref="B9" authorId="0" shapeId="0">
      <text>
        <r>
          <rPr>
            <sz val="8"/>
            <color indexed="81"/>
            <rFont val="Tahoma"/>
            <family val="2"/>
          </rPr>
          <t xml:space="preserve">Deposit $5000.00 12/6/12 
</t>
        </r>
      </text>
    </comment>
    <comment ref="B11" authorId="0" shapeId="0">
      <text>
        <r>
          <rPr>
            <sz val="8"/>
            <color indexed="81"/>
            <rFont val="Tahoma"/>
            <family val="2"/>
          </rPr>
          <t>Deposit $100.00 12/6/12 Donation from Steve Goldman for Holiday Tea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sz val="8"/>
            <color indexed="81"/>
            <rFont val="Tahoma"/>
            <family val="2"/>
          </rPr>
          <t>Deposit 9/27/12 $200 (starting cash and $41 profit from donations and tattoo sales)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" authorId="0" shapeId="0">
      <text>
        <r>
          <rPr>
            <sz val="8"/>
            <color indexed="81"/>
            <rFont val="Tahoma"/>
            <family val="2"/>
          </rPr>
          <t>Deposit 11/15/12 $3000.00 (cash)
Deposit 11/15/12 $366.33 (checks)
Deposit 11/15/12 $581.36 (checks)
Deposit 11/20/12 $539.34 (checks)
Deposit 11/20/12 $4465.63 (cash)
Deposit 11/20/12 $394.37 (checks)
Deposit 12/6/12 $12.99 (check)</t>
        </r>
      </text>
    </comment>
    <comment ref="B18" authorId="0" shapeId="0">
      <text>
        <r>
          <rPr>
            <sz val="8"/>
            <color indexed="81"/>
            <rFont val="Tahoma"/>
            <family val="2"/>
          </rPr>
          <t>Deposit 6/18/12 $688.00
Deposit 8/13/12 $40.00
Deposit 9/7/12 $240.00
Deposit 9/11/12 $360.00
Deposit 9/11/12 $325.00
Deposit 9/14/12 $135.00
Deposit 9/14/12 $200.00
Deposit 9/21/12 $175.00
Deposit 10/1/12 $75.00
Deposit 10/4/12 $20.00
Deposit 10/10/12 $30.00
Deposit 10/16/12 $35.00
Deposit 10/26/12 $10.00</t>
        </r>
      </text>
    </comment>
    <comment ref="B19" authorId="0" shapeId="0">
      <text>
        <r>
          <rPr>
            <sz val="8"/>
            <color indexed="81"/>
            <rFont val="Tahoma"/>
            <family val="2"/>
          </rPr>
          <t>Deposit 12/11/12 $966.00</t>
        </r>
      </text>
    </comment>
    <comment ref="B29" authorId="0" shapeId="0">
      <text>
        <r>
          <rPr>
            <sz val="8"/>
            <color indexed="81"/>
            <rFont val="Tahoma"/>
            <family val="2"/>
          </rPr>
          <t xml:space="preserve">ck#2288 12/13/12 $1436.00 Barker Bus (6th grade Stokes Trip
</t>
        </r>
      </text>
    </comment>
    <comment ref="B30" authorId="0" shapeId="0">
      <text>
        <r>
          <rPr>
            <sz val="8"/>
            <color indexed="81"/>
            <rFont val="Tahoma"/>
            <family val="2"/>
          </rPr>
          <t>ck#2239 6/17/12 Barker Bus $822.50
ck#2240 6/27/12 Barker Bus $346.25
ck#2244 8/2/12 Barker Bus $592.50
ck#2245 8/2/12 Mendham Twsp. $708.00</t>
        </r>
      </text>
    </comment>
    <comment ref="B33" authorId="0" shapeId="0">
      <text>
        <r>
          <rPr>
            <sz val="8"/>
            <color indexed="81"/>
            <rFont val="Tahoma"/>
            <family val="2"/>
          </rPr>
          <t xml:space="preserve">ck#2296 1/25/13 $1045.00 Heartland Costumes (50% deposit for costumes) 
</t>
        </r>
      </text>
    </comment>
    <comment ref="B36" authorId="0" shapeId="0">
      <text>
        <r>
          <rPr>
            <sz val="8"/>
            <color indexed="81"/>
            <rFont val="Tahoma"/>
            <family val="2"/>
          </rPr>
          <t>ck#2260 9/18/12 Cher Bessasparis $27.96 (Twizzlers)</t>
        </r>
        <r>
          <rPr>
            <sz val="8"/>
            <color indexed="81"/>
            <rFont val="Tahoma"/>
            <family val="2"/>
          </rPr>
          <t xml:space="preserve">
ck#2264 9/21/12 Cash $200.00 (start up cash for Fall Fest)
ck#2266 9/27/12 Jennifer McAdoo $36.43 (Candy and Tattoos)</t>
        </r>
      </text>
    </comment>
    <comment ref="B37" authorId="0" shapeId="0">
      <text>
        <r>
          <rPr>
            <sz val="8"/>
            <color indexed="81"/>
            <rFont val="Tahoma"/>
            <family val="2"/>
          </rPr>
          <t xml:space="preserve">ck#2277 11/10/12  $107.00 Cash (Start up cash for Book Fair)
ck#2285 12/7/12 $9203.22 Scolastics Book Fair </t>
        </r>
      </text>
    </comment>
    <comment ref="B38" authorId="0" shapeId="0">
      <text>
        <r>
          <rPr>
            <sz val="8"/>
            <color indexed="81"/>
            <rFont val="Tahoma"/>
            <family val="2"/>
          </rPr>
          <t>ck#2247 8/17/12 Bridgewater Manor $500.00
ck#2250 8/24/12 Wild Willy's $500.00
ck#2253 8/31/12 Seton $67.05 (Cher Bessasparis parking sign)
ck#2283 12/5/12 USPS $150.00 (postage)
ck#2284 12/6/12 The UPS Store $169.98 (Flyers/Posters)
ck#2289 12/20/12 USPS $250.00 (Postage)
ck#2290 12/23/12 The UPS Store $44.24 (553 Flyer #1)
ck#2295 1/18/13 The UPS Store $51.00 (300 copies/Stapling Labor)</t>
        </r>
      </text>
    </comment>
    <comment ref="B44" authorId="0" shapeId="0">
      <text>
        <r>
          <rPr>
            <sz val="8"/>
            <color indexed="81"/>
            <rFont val="Tahoma"/>
            <family val="2"/>
          </rPr>
          <t>ck#2251 8/28/12 Gopher Sport $998.00 (Soccer goals)
ck#2269 10/2/12 Tri-State Folding $5400.00 (Score board)</t>
        </r>
      </text>
    </comment>
    <comment ref="B45" authorId="0" shapeId="0">
      <text>
        <r>
          <rPr>
            <sz val="8"/>
            <color indexed="81"/>
            <rFont val="Tahoma"/>
            <family val="2"/>
          </rPr>
          <t xml:space="preserve">
ck#2261 9/20/12 Cher Bessasparis $16.54 (PTO meeting supplies: Coffee cups &amp; Creamers)
ck#2287 12/11/12 Margoth Yannotta $100.00 Server for Holiday Party</t>
        </r>
        <r>
          <rPr>
            <sz val="8"/>
            <color indexed="81"/>
            <rFont val="Tahoma"/>
            <family val="2"/>
          </rPr>
          <t xml:space="preserve">
ck#2293 1/8/13 Marisa Austenberg $79.71 (Costco for soda, water, cream, cups, stirrers and coffee)</t>
        </r>
      </text>
    </comment>
    <comment ref="B47" authorId="0" shapeId="0">
      <text>
        <r>
          <rPr>
            <sz val="8"/>
            <color indexed="81"/>
            <rFont val="Tahoma"/>
            <family val="2"/>
          </rPr>
          <t>ck#2279 11/20/12 Legalized Games $100.00 
ck#2280 11/20/12 Legalized Games $20.00
ck#2281 11/20/12 Legalized Games $20.00
ck#2282 11/20/12 Bridgewater $30.00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50" authorId="0" shapeId="0">
      <text>
        <r>
          <rPr>
            <sz val="8"/>
            <color indexed="81"/>
            <rFont val="Tahoma"/>
            <family val="2"/>
          </rPr>
          <t>ck#2246 8/8/12 Staples $86.05 (Quicken 2012, PTO return address stamp, binder and paper clips)
ck#2252 8/30/12 Gina Fernandez $66.95 (PTO name badges)
ck#2254 8/31/12 Post Office $18.00 (stamps for invoices)
ck#2259 9/11/12 Staples $48.99 (Copy Paper)
ck#2263 9/20/12 Suzie Stevinson $31.46 (HR parent folders and sharpies)
ck#2270 10/4/12 Marisa Austenberg $19.50 (Thank you cards)
ck#2278 11/14/12 Staples $20.99 (mini recorder for Secretary position)</t>
        </r>
      </text>
    </comment>
    <comment ref="B53" authorId="0" shapeId="0">
      <text>
        <r>
          <rPr>
            <sz val="8"/>
            <color indexed="81"/>
            <rFont val="Tahoma"/>
            <family val="2"/>
          </rPr>
          <t>ck#2248 8/17/12 Mobile Ed Productions (9/28/12 deposit) $347.50
ck#2249 8/17/12 Mobile Ed Productions (9/27/12 deposit) $347.50
ck#2257 9/10/12 Monica Burch (Enrichment materials for Planentarium 9/27 &amp; 9/28 $1368.39
ck#2272 10/19/12 Mobile Ed Productions (9/28/12 balance due) $347.50
ck#2273 10/19/12 Mobile Ed Productions (9/27/12 balance due) $347.50
ck#2276 10/22/12 World of Rope Jumping $1750.00
ck#2286 12/10/12 Living Voices, Inc. $728.00
ck#2291 12/23/12 To Young Audiences $1130.00 
ck#2292 1/4/13 The Shakespeare Theatre of NJ (50% deposit) $540.00 
ck# 2294 1/17/13 Kits Interactive Theatre $1050.00</t>
        </r>
      </text>
    </comment>
    <comment ref="B59" authorId="0" shapeId="0">
      <text>
        <r>
          <rPr>
            <sz val="8"/>
            <color indexed="81"/>
            <rFont val="Tahoma"/>
            <family val="2"/>
          </rPr>
          <t xml:space="preserve">ck#2265 9/27/12 Gina Fernadez $197.48 </t>
        </r>
        <r>
          <rPr>
            <sz val="8"/>
            <color indexed="81"/>
            <rFont val="Tahoma"/>
            <family val="2"/>
          </rPr>
          <t xml:space="preserve">
ck#2267 9/27/12 Erin Cross $26.07
</t>
        </r>
      </text>
    </comment>
    <comment ref="B61" authorId="0" shapeId="0">
      <text>
        <r>
          <rPr>
            <sz val="8"/>
            <color indexed="81"/>
            <rFont val="Tahoma"/>
            <family val="2"/>
          </rPr>
          <t>ck#2258 9/11/12 The Camp Spot $351.50 (Spirit wear tshirts for Kindergarten kids)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4" authorId="0" shapeId="0">
      <text>
        <r>
          <rPr>
            <sz val="8"/>
            <color indexed="81"/>
            <rFont val="Tahoma"/>
            <family val="2"/>
          </rPr>
          <t>ck#2274 10/18/12 Donna Connelly (water) $27.00</t>
        </r>
        <r>
          <rPr>
            <sz val="8"/>
            <color indexed="81"/>
            <rFont val="Tahoma"/>
            <family val="2"/>
          </rPr>
          <t xml:space="preserve">
ck#2275 10/18/12 Kimberly Rich (sweets) $178.32</t>
        </r>
      </text>
    </comment>
    <comment ref="B65" authorId="0" shapeId="0">
      <text>
        <r>
          <rPr>
            <sz val="8"/>
            <color indexed="81"/>
            <rFont val="Tahoma"/>
            <family val="2"/>
          </rPr>
          <t>ck#2262 9/20/12 Faith Costabile $353.89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8" authorId="0" shapeId="0">
      <text>
        <r>
          <rPr>
            <sz val="8"/>
            <color indexed="81"/>
            <rFont val="Tahoma"/>
            <family val="2"/>
          </rPr>
          <t>ck#2255 9/4/12 Luna Rossa $500.00</t>
        </r>
        <r>
          <rPr>
            <sz val="8"/>
            <color indexed="81"/>
            <rFont val="Tahoma"/>
            <family val="2"/>
          </rPr>
          <t xml:space="preserve">
ck#2256 9/4/12 Amy Herrick $269.29
ck#2268 10/2/12 Weng Pineda $15.47</t>
        </r>
      </text>
    </comment>
  </commentList>
</comments>
</file>

<file path=xl/sharedStrings.xml><?xml version="1.0" encoding="utf-8"?>
<sst xmlns="http://schemas.openxmlformats.org/spreadsheetml/2006/main" count="432" uniqueCount="242">
  <si>
    <t>PTO Events</t>
  </si>
  <si>
    <t>Open Checks from prior fiscal year</t>
  </si>
  <si>
    <t>BHS Project Graduation</t>
  </si>
  <si>
    <t xml:space="preserve">       Kindergarten Orientation**</t>
  </si>
  <si>
    <t xml:space="preserve">    TOTAL Programs</t>
  </si>
  <si>
    <t>Membership</t>
  </si>
  <si>
    <t xml:space="preserve">      Fall fest</t>
  </si>
  <si>
    <t xml:space="preserve">       Custodian Appreciation Day</t>
  </si>
  <si>
    <t>Office Supplies</t>
  </si>
  <si>
    <t>INFLOWS</t>
  </si>
  <si>
    <t xml:space="preserve">       Newcomers' Ice Cream Social</t>
  </si>
  <si>
    <t xml:space="preserve">      Spring Fling</t>
  </si>
  <si>
    <t>Bus (field trips)</t>
  </si>
  <si>
    <t xml:space="preserve">    Total PTO Events</t>
  </si>
  <si>
    <t>Hospitality</t>
  </si>
  <si>
    <t>Charities Registration</t>
  </si>
  <si>
    <t xml:space="preserve">       Kindergarten Registration**</t>
  </si>
  <si>
    <t>Actual</t>
  </si>
  <si>
    <t>YTD</t>
  </si>
  <si>
    <t>Grants</t>
  </si>
  <si>
    <t>Gifts</t>
  </si>
  <si>
    <t>Department expenses</t>
  </si>
  <si>
    <t>Tutor mentor</t>
  </si>
  <si>
    <t xml:space="preserve">    TOTAL Fundraisers</t>
  </si>
  <si>
    <t>Bank Charge</t>
  </si>
  <si>
    <t xml:space="preserve">       Back to school lunch</t>
  </si>
  <si>
    <t>PTO Fundraisers</t>
  </si>
  <si>
    <t xml:space="preserve">        Fall Fest</t>
  </si>
  <si>
    <t>Interest Inc</t>
  </si>
  <si>
    <t>Donation</t>
  </si>
  <si>
    <t>Marketing PR</t>
  </si>
  <si>
    <t xml:space="preserve">      Halloween Spooktacular</t>
  </si>
  <si>
    <t xml:space="preserve">       Bi-Annual Event</t>
  </si>
  <si>
    <t>OUTFLOWS</t>
  </si>
  <si>
    <t>Graduation Awards</t>
  </si>
  <si>
    <t xml:space="preserve">        Book Fair</t>
  </si>
  <si>
    <t>Programs</t>
  </si>
  <si>
    <t>Misc</t>
  </si>
  <si>
    <t xml:space="preserve">       Back to School Night</t>
  </si>
  <si>
    <t>Grant Reserve from last fiscal year</t>
  </si>
  <si>
    <t xml:space="preserve">   TOTAL Fundraiser</t>
  </si>
  <si>
    <t xml:space="preserve">       Author visits</t>
  </si>
  <si>
    <t>Bus Reserve (from last fiscal year)</t>
  </si>
  <si>
    <t>Field Day</t>
  </si>
  <si>
    <t xml:space="preserve">      Book Fair</t>
  </si>
  <si>
    <t xml:space="preserve">       School programs/assemblies</t>
  </si>
  <si>
    <t xml:space="preserve">       Teacher Appreciation</t>
  </si>
  <si>
    <t>Budget</t>
  </si>
  <si>
    <t>Proposed</t>
  </si>
  <si>
    <t>Graduation</t>
  </si>
  <si>
    <t xml:space="preserve">        Spring Fling</t>
  </si>
  <si>
    <t xml:space="preserve">       Middle School Events</t>
  </si>
  <si>
    <t xml:space="preserve">        Individual Class Programs</t>
  </si>
  <si>
    <t xml:space="preserve">    Fundraisers</t>
  </si>
  <si>
    <t>TOTAL INFLOWS</t>
  </si>
  <si>
    <t>Drama club / Spring Musical</t>
  </si>
  <si>
    <t>Bedminster Charity Golf</t>
  </si>
  <si>
    <t>Bank balance</t>
  </si>
  <si>
    <t>TOTAL OUTFLOWS</t>
  </si>
  <si>
    <t>Budget Committee</t>
  </si>
  <si>
    <t>Special Projects</t>
  </si>
  <si>
    <t>Insurance</t>
  </si>
  <si>
    <t>Actual Beginning Cash</t>
  </si>
  <si>
    <t>Directory Sales</t>
  </si>
  <si>
    <t xml:space="preserve">       Halloween Carnival</t>
  </si>
  <si>
    <t xml:space="preserve">       Bi-Annual Event Reserve</t>
  </si>
  <si>
    <t xml:space="preserve">Legalized Games of Chance </t>
  </si>
  <si>
    <t>CD Value</t>
  </si>
  <si>
    <t>Spirit Wear</t>
  </si>
  <si>
    <t>2012-2013</t>
  </si>
  <si>
    <t xml:space="preserve">       Holiday Tea </t>
  </si>
  <si>
    <t>Spring Fling 2013 Inflows</t>
  </si>
  <si>
    <t>Ads</t>
  </si>
  <si>
    <t>Deposit 2/5/13 $300.00 Donation by Maureen Weimer</t>
  </si>
  <si>
    <t>Deposit 2/5/13 $2445.00 Spring Fling Ads</t>
  </si>
  <si>
    <t>Deposit 2/8/13 $50.00 Spring Fling Ad  Dunkin Donuts Allen Rd (cash)</t>
  </si>
  <si>
    <t>Deposit 2/8/13 $115.00 Spring Fling Ad</t>
  </si>
  <si>
    <t>Deposit 2/13/13 $1115.00 Spring Fling Ads</t>
  </si>
  <si>
    <t>Deposit 2/13/13 $615.00 Spring Fling Ads</t>
  </si>
  <si>
    <t>Deposit 2/13/13 $70.00 Spring Fling Ad Parotti (cash)</t>
  </si>
  <si>
    <t xml:space="preserve">Deposit 2/15/13 $250.00 Spring Fling Ad </t>
  </si>
  <si>
    <t>Deposit 2/19/13 $115.00 Spring Fling Ad Kings Supermarket (cash)</t>
  </si>
  <si>
    <t>Deposit 2/19/13 $900.00 Spring Fling Ads</t>
  </si>
  <si>
    <t xml:space="preserve">Deposit 2/22/13 $345.00 Spring Fling Ads </t>
  </si>
  <si>
    <t>Deposit 2/22/13 $765.00 Spring Fling Ads</t>
  </si>
  <si>
    <t>Deposit 2/22/13 $100.00 Spring Fling donation (Anonymous)</t>
  </si>
  <si>
    <t>Deposit 2/15/13 $500.00 SF Epicure Foods (credit card)</t>
  </si>
  <si>
    <t xml:space="preserve">Paypal 2/25/13 (Admissions) $2150.42 </t>
  </si>
  <si>
    <t>Credit Card Test 2/25/13 $1.00 (admissions)</t>
  </si>
  <si>
    <t>Credit Card 2/24/13 $140.00 (Admissions)</t>
  </si>
  <si>
    <t>Credit Card 2/24/13 $160.00 (Admissions)</t>
  </si>
  <si>
    <t>Deposit 2/26/13 $125.00 (Donations)</t>
  </si>
  <si>
    <t>Deposit 2/26/13 $1740.00 (Admissions-checks)</t>
  </si>
  <si>
    <t>Deposit 2/26/13 $880.00 Spring Fling Ads</t>
  </si>
  <si>
    <t>Total of Ads</t>
  </si>
  <si>
    <t>Donations</t>
  </si>
  <si>
    <t>Total of Admissions</t>
  </si>
  <si>
    <t>Total of Donations</t>
  </si>
  <si>
    <t>Spring Fling 2013 Outflows</t>
  </si>
  <si>
    <t>ck#2247 8/17/12 Bridgewater Manor $500.00</t>
  </si>
  <si>
    <t>ck#2250 8/24/12 Wild Willy's $500.00</t>
  </si>
  <si>
    <t>ck#2253 8/31/12 Seton $67.05 (Cher Bessasparis parking sign)</t>
  </si>
  <si>
    <t>ck#2283 12/5/12 USPS $150.00 (postage)</t>
  </si>
  <si>
    <t>ck#2284 12/6/12 The UPS Store $169.98 (Flyers/Posters)</t>
  </si>
  <si>
    <t>ck#2289 12/20/12 USPS $250.00 (Postage)</t>
  </si>
  <si>
    <t>ck#2290 12/23/12 The UPS Store $44.24 (553 Flyer #1)</t>
  </si>
  <si>
    <t>ck#2295 1/18/13 The UPS Store $51.00 (300 copies/Stapling Labor)</t>
  </si>
  <si>
    <t>ck# 2297 2/1/13 Bedminster Post Offiice $276.00 (600 stamps for spring fling invitations)</t>
  </si>
  <si>
    <t>ck#2298 2/1/13 Bernardsville Print Center $517.15 (Spring Fling Invitations)</t>
  </si>
  <si>
    <t>ck#2299 2/11/13 Bridgewater Manor $3300.00 (Deposit 150 people)</t>
  </si>
  <si>
    <t>ck#2300 2/15/13 Marisa Austenburg $16.84 (SF bulletin board-Partycity)</t>
  </si>
  <si>
    <t>ck#2301 2/15/13 Marisa Austenburg $59.90 (SF bags for basket tickets- Michaels)</t>
  </si>
  <si>
    <t>Total of Outflows</t>
  </si>
  <si>
    <t>ck#2303 2/27/13 Michael's Store $30.00 - (20) Foam Boards</t>
  </si>
  <si>
    <t>ck#2304 2/28/13 Marisa Austenburg $171.21 (Display easels for SF)</t>
  </si>
  <si>
    <t>Deposit 3/1/13 $735.00 Spring Fling Ads</t>
  </si>
  <si>
    <t>Deposit 3/1/13 $715.00 Spring Fling Ads</t>
  </si>
  <si>
    <t>Deposit 3/1/13 $35.00 Spring Fling Donation</t>
  </si>
  <si>
    <t>ck# 2305 3/1/13 Fedex Office $537.08 (SF posters)</t>
  </si>
  <si>
    <t>3/4/13 $2.24 Bank service fee (credit card fee)</t>
  </si>
  <si>
    <t>3/4/13 $39.65 Bank service fee (credit card fee)</t>
  </si>
  <si>
    <t>3/1/13 $12.00 Bank service fee for stopped check</t>
  </si>
  <si>
    <t xml:space="preserve">2/21/13 Returned check $70.00 (Philps Jewelers ck#15624) </t>
  </si>
  <si>
    <t>Deposit 3/6/13 $115.00 Spring Fling Ad Chris Villani Realtor(cash)</t>
  </si>
  <si>
    <t>Deposit 3/6/13 $415.00 Spring Fling Ads</t>
  </si>
  <si>
    <t xml:space="preserve">Deposit 3/8/13 $975.00 Spring Fling Ads- (checks and $205 cash Pizza bros and Muha)  </t>
  </si>
  <si>
    <t>ck#2307 3/9/13 FedEx Office $94.24 (3-posters)</t>
  </si>
  <si>
    <t>ck#2309 3/10/13 Staples $147.36 (Cash boxes, pens, sharpies, staples and foam boards)</t>
  </si>
  <si>
    <t>ck#2310 3/12/13 Bridgewater Manor $4237.96</t>
  </si>
  <si>
    <t>Deposit 3/12/13 $960.00 Spring Fling Ads</t>
  </si>
  <si>
    <t>2/20/13 Misc. $825.00 (spoke to Bank it's 2 credit cards $750 and $75- no one knows for what)</t>
  </si>
  <si>
    <t>Deposit 3/12/13 $625.00 SF Donations</t>
  </si>
  <si>
    <t>Deposit 3/12/13 $180.00 (cash deposit)</t>
  </si>
  <si>
    <t>Deposit 3/12/13 $2105.00 SF (admissions-checks)</t>
  </si>
  <si>
    <t>Credit Card 3/10/13 $1230.00</t>
  </si>
  <si>
    <t>Paypal 3/11/13 (Admissions) $7039.68</t>
  </si>
  <si>
    <t>ck#2312 3/13/13 Marisa Austenberg $87.96 (SF Michaels-bags &amp; Staples-Acrylic Frames)</t>
  </si>
  <si>
    <t xml:space="preserve">ck#2314 3/14/13 $950.00 Cash (Start up cash $200 basket tics, $50 silent Auction &amp; $700 Casino) </t>
  </si>
  <si>
    <t>Deposit 3/14/13 $115.00 Spring Fling Ad</t>
  </si>
  <si>
    <t>Deposit 3/14/13 $500.00 Sylvan Learning Center (cash)</t>
  </si>
  <si>
    <t>ck#2318 3/15/13 $525.00 Cash (Casino Tips 21 Dealers x $25 each) as per contract</t>
  </si>
  <si>
    <t>ck#2317 3/15/13 $1350.30 Bernardsville Print Center ( 200 Programs)</t>
  </si>
  <si>
    <t>ck#2319 3/16/13 $3900.00 Wild Willy's Casino Balance</t>
  </si>
  <si>
    <t>Deposit 3/16/13 $1615.00 SF Ads</t>
  </si>
  <si>
    <t>ck#2320 3/17/13 $939.68 Bridgewater Manor -Additional 20 people -pd for 165 charged 185</t>
  </si>
  <si>
    <t>ck#2313 3/13/13 $46.25 FedEx Office (BW 1S 80# wht (90 Qty) and BW Print Per SqFT (24 Qty)</t>
  </si>
  <si>
    <t>ck#2321 3/17/13 $100.00 Cash (Bridgewater Manor Matra Di)</t>
  </si>
  <si>
    <t>Deposit 3/18/13 $100 SF Ad (BOE)- cash</t>
  </si>
  <si>
    <t>Admissions/Baskets</t>
  </si>
  <si>
    <t>Deposit 3/18/13 $1491.00 (Basket tickets night of)</t>
  </si>
  <si>
    <t>Credit card 3/15 and 3/16 $585.00 Admissions</t>
  </si>
  <si>
    <t>Credit Card 3/16/13 $385.00 (Basket tickets night of)</t>
  </si>
  <si>
    <t>Silent Auction</t>
  </si>
  <si>
    <t>Casino</t>
  </si>
  <si>
    <t>Deposit 3/18/13 $4065.00 (Night of check and cash)</t>
  </si>
  <si>
    <t>Credit card 3/16/13 $1545.00</t>
  </si>
  <si>
    <t>Total of Casino</t>
  </si>
  <si>
    <t>Deposit 3/18/13 $4910.00</t>
  </si>
  <si>
    <t>Credit Card 3/16/13 $6895.00</t>
  </si>
  <si>
    <t>Total of Silent Auction</t>
  </si>
  <si>
    <t xml:space="preserve">Deposit 3/18/13 $1765.00 Admissions </t>
  </si>
  <si>
    <t>Deposit 3/18/13 Admission- Donations</t>
  </si>
  <si>
    <t>Deposit 3/20/13 $315.00 SF Ads</t>
  </si>
  <si>
    <t>Credit card 3/17/13 (TESTS)</t>
  </si>
  <si>
    <t>Deposit 3/22/13 $100.00 (Duhl)</t>
  </si>
  <si>
    <t>ck#2323 3/22/13 $31.49 Maureen Murphy SF Shipping Labels for baskets</t>
  </si>
  <si>
    <t>ck#2324 3/22/13 $210.10 Amy Herrick -Wrapping ang ribbon for baskets</t>
  </si>
  <si>
    <t>Deposit 3/27/13 $115.00 SF Ad Mrs. Lykes (cash)</t>
  </si>
  <si>
    <t>4/2/13 Bank Fee (Credit Card machines)</t>
  </si>
  <si>
    <t>Grand Total of Inflows</t>
  </si>
  <si>
    <t>Grand total of outflows</t>
  </si>
  <si>
    <t>Profit</t>
  </si>
  <si>
    <t>Deposit 4/15/13 $70.00 SF AD (Bedminster Twnship)</t>
  </si>
  <si>
    <t>Deposit 5/1/13 $350.00 (Amy Herrick)</t>
  </si>
  <si>
    <t>ck#2329 5/6/13 $77.53 Kim Rich Silent Auction</t>
  </si>
  <si>
    <t>ck#2333 5/16/13 Marisa Austenburg $150.49 Thank you labels and postage</t>
  </si>
  <si>
    <t>2013-2014</t>
  </si>
  <si>
    <t>Schoolkidz</t>
  </si>
  <si>
    <t>SchoolKidz</t>
  </si>
  <si>
    <t xml:space="preserve">Misc. </t>
  </si>
  <si>
    <t xml:space="preserve">       Custodian/Nurses Appreciation Day</t>
  </si>
  <si>
    <t>ck#2280 11/20/12 Legalized Games $20.00</t>
  </si>
  <si>
    <t>ck#2281 11/20/12 Legalized Games $20.00</t>
  </si>
  <si>
    <t>ck#2282 11/20/12 Legalized Games $20.00</t>
  </si>
  <si>
    <t xml:space="preserve">Spirit Wear </t>
  </si>
  <si>
    <t xml:space="preserve">Special Projects </t>
  </si>
  <si>
    <t xml:space="preserve">       Kindergarten Orientation</t>
  </si>
  <si>
    <t xml:space="preserve">       Kindergarten Registration</t>
  </si>
  <si>
    <t>Misc.</t>
  </si>
  <si>
    <t xml:space="preserve">Gifts </t>
  </si>
  <si>
    <t>APPROVED: 6/11/13</t>
  </si>
  <si>
    <t xml:space="preserve">Bus Reserve </t>
  </si>
  <si>
    <t>Bus</t>
  </si>
  <si>
    <t>Staff Appreciation Day</t>
  </si>
  <si>
    <t xml:space="preserve">       Halloween Spooktacular</t>
  </si>
  <si>
    <t>2014-2015</t>
  </si>
  <si>
    <t>50/50 Bank balance</t>
  </si>
  <si>
    <t xml:space="preserve">   Conference Hospitality</t>
  </si>
  <si>
    <t>2015-2016</t>
  </si>
  <si>
    <t xml:space="preserve">      Halloween Events</t>
  </si>
  <si>
    <t xml:space="preserve">      Off Campus Events</t>
  </si>
  <si>
    <t xml:space="preserve">      Game Night</t>
  </si>
  <si>
    <t xml:space="preserve">        Game Night</t>
  </si>
  <si>
    <t xml:space="preserve">        Off Campus Events</t>
  </si>
  <si>
    <t xml:space="preserve">       Author Visits Reserve</t>
  </si>
  <si>
    <t xml:space="preserve">       Halloween Events</t>
  </si>
  <si>
    <t>Open checks from prior fiscal year</t>
  </si>
  <si>
    <t xml:space="preserve">  Grade Level Programs</t>
  </si>
  <si>
    <t xml:space="preserve">   Grade Level Programs Reserve</t>
  </si>
  <si>
    <t>Bedminster Township PTO Proposed Budget 2015-2016 School Year</t>
  </si>
  <si>
    <t>6/9/15 ck#2561 $992.50 High Touch High Tech for 5th (Chem Lab) &amp; 6th (Gem Dig) grade. programs.</t>
  </si>
  <si>
    <t>6/15/15 ck#2571$245 USGA for 7th grade trip,</t>
  </si>
  <si>
    <t>6/11/15 ck#2570 $575 Unique Creatures assembley,</t>
  </si>
  <si>
    <t xml:space="preserve"> </t>
  </si>
  <si>
    <t>Budget Plan</t>
  </si>
  <si>
    <t>2016 - 2017</t>
  </si>
  <si>
    <t xml:space="preserve">        Bedminster Charities Fall Fest</t>
  </si>
  <si>
    <t xml:space="preserve">     Bedminster Charities Fall fest</t>
  </si>
  <si>
    <t xml:space="preserve">       Welcome Back Teacher Luncheon</t>
  </si>
  <si>
    <t>P.E. Day</t>
  </si>
  <si>
    <t>Environmental &amp; Garden Club</t>
  </si>
  <si>
    <t>2016-2017</t>
  </si>
  <si>
    <t>Grants - Reserve</t>
  </si>
  <si>
    <t>Reconciled to check book:</t>
  </si>
  <si>
    <t>Social/ Emotional Learning</t>
  </si>
  <si>
    <t>Bedminster Township PTO Proposed Budget 2017-2018 School Year</t>
  </si>
  <si>
    <t>APPROVED: 6/27/17</t>
  </si>
  <si>
    <t>2017 - 2018</t>
  </si>
  <si>
    <t xml:space="preserve">     Display My Art</t>
  </si>
  <si>
    <t>Halloween Spooktacular</t>
  </si>
  <si>
    <t>Family Night</t>
  </si>
  <si>
    <t>Off Campus Events</t>
  </si>
  <si>
    <t xml:space="preserve">    TOTAL FUNDRAISERS</t>
  </si>
  <si>
    <t xml:space="preserve">     FUNDRAISERS</t>
  </si>
  <si>
    <t xml:space="preserve">     Book Fair</t>
  </si>
  <si>
    <t xml:space="preserve">     Spring Fundraiser</t>
  </si>
  <si>
    <t xml:space="preserve">     Box Tops</t>
  </si>
  <si>
    <t xml:space="preserve">        Box Tops</t>
  </si>
  <si>
    <t xml:space="preserve">        Spring Fundraiser</t>
  </si>
  <si>
    <t xml:space="preserve">        Family Night</t>
  </si>
  <si>
    <t xml:space="preserve">   Grade Level Programs</t>
  </si>
  <si>
    <t xml:space="preserve">        Spring Fundraiser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</si>
</sst>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;&quot;$&quot;\(#,##0.00\)"/>
    <numFmt numFmtId="165" formatCode="&quot;$&quot;#,##0.00"/>
    <numFmt numFmtId="166" formatCode="&quot;$&quot;#,##0.00;[Red]&quot;$&quot;#,##0.00"/>
  </numFmts>
  <fonts count="38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13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3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3"/>
      <name val="Arial"/>
      <family val="2"/>
    </font>
    <font>
      <sz val="9"/>
      <color indexed="13"/>
      <name val="Arial"/>
      <family val="2"/>
    </font>
    <font>
      <b/>
      <i/>
      <sz val="9"/>
      <color indexed="8"/>
      <name val="Arial"/>
      <family val="2"/>
    </font>
    <font>
      <b/>
      <i/>
      <sz val="9"/>
      <color indexed="13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i/>
      <sz val="10"/>
      <color rgb="FF0000FF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  <font>
      <b/>
      <sz val="9"/>
      <color indexed="81"/>
      <name val="Tahoma"/>
      <charset val="1"/>
    </font>
    <font>
      <b/>
      <sz val="10"/>
      <color indexed="13"/>
      <name val="Arial"/>
      <family val="2"/>
    </font>
    <font>
      <b/>
      <i/>
      <sz val="10"/>
      <color indexed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4" fillId="0" borderId="1" xfId="0" applyNumberFormat="1" applyFont="1" applyFill="1" applyBorder="1" applyAlignment="1"/>
    <xf numFmtId="0" fontId="5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6" fillId="0" borderId="1" xfId="0" applyNumberFormat="1" applyFont="1" applyFill="1" applyBorder="1" applyAlignment="1"/>
    <xf numFmtId="0" fontId="7" fillId="0" borderId="1" xfId="0" applyNumberFormat="1" applyFont="1" applyFill="1" applyBorder="1" applyAlignment="1"/>
    <xf numFmtId="164" fontId="8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164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/>
    <xf numFmtId="0" fontId="11" fillId="0" borderId="1" xfId="0" applyNumberFormat="1" applyFont="1" applyFill="1" applyBorder="1" applyAlignment="1"/>
    <xf numFmtId="164" fontId="11" fillId="0" borderId="1" xfId="0" applyNumberFormat="1" applyFont="1" applyFill="1" applyBorder="1" applyAlignment="1"/>
    <xf numFmtId="0" fontId="12" fillId="0" borderId="1" xfId="0" applyNumberFormat="1" applyFont="1" applyFill="1" applyBorder="1" applyAlignment="1"/>
    <xf numFmtId="0" fontId="13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/>
    <xf numFmtId="164" fontId="0" fillId="0" borderId="1" xfId="0" applyNumberFormat="1" applyFont="1" applyFill="1" applyBorder="1" applyAlignment="1"/>
    <xf numFmtId="164" fontId="14" fillId="0" borderId="1" xfId="0" applyNumberFormat="1" applyFont="1" applyFill="1" applyBorder="1" applyAlignment="1"/>
    <xf numFmtId="0" fontId="15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/>
    <xf numFmtId="164" fontId="17" fillId="0" borderId="1" xfId="0" applyNumberFormat="1" applyFont="1" applyFill="1" applyBorder="1" applyAlignment="1"/>
    <xf numFmtId="0" fontId="0" fillId="0" borderId="0" xfId="0" applyFont="1">
      <alignment vertical="center"/>
    </xf>
    <xf numFmtId="164" fontId="23" fillId="0" borderId="1" xfId="0" applyNumberFormat="1" applyFont="1" applyFill="1" applyBorder="1" applyAlignment="1"/>
    <xf numFmtId="0" fontId="7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0" fillId="0" borderId="1" xfId="0" applyFont="1" applyBorder="1">
      <alignment vertical="center"/>
    </xf>
    <xf numFmtId="0" fontId="22" fillId="0" borderId="1" xfId="0" applyFont="1" applyBorder="1">
      <alignment vertical="center"/>
    </xf>
    <xf numFmtId="8" fontId="22" fillId="0" borderId="0" xfId="0" applyNumberFormat="1" applyFont="1">
      <alignment vertical="center"/>
    </xf>
    <xf numFmtId="8" fontId="22" fillId="0" borderId="1" xfId="0" applyNumberFormat="1" applyFont="1" applyBorder="1" applyAlignment="1">
      <alignment horizontal="center" vertical="center"/>
    </xf>
    <xf numFmtId="8" fontId="20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165" fontId="22" fillId="0" borderId="3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>
      <alignment vertical="center"/>
    </xf>
    <xf numFmtId="4" fontId="20" fillId="0" borderId="1" xfId="0" applyNumberFormat="1" applyFont="1" applyBorder="1" applyAlignment="1">
      <alignment horizontal="center" vertical="center"/>
    </xf>
    <xf numFmtId="0" fontId="22" fillId="0" borderId="4" xfId="0" applyFont="1" applyBorder="1">
      <alignment vertical="center"/>
    </xf>
    <xf numFmtId="165" fontId="22" fillId="0" borderId="4" xfId="0" applyNumberFormat="1" applyFont="1" applyBorder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0" fontId="24" fillId="2" borderId="1" xfId="0" applyFont="1" applyFill="1" applyBorder="1">
      <alignment vertical="center"/>
    </xf>
    <xf numFmtId="166" fontId="24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indent="1"/>
    </xf>
    <xf numFmtId="0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164" fontId="5" fillId="2" borderId="1" xfId="0" applyNumberFormat="1" applyFont="1" applyFill="1" applyBorder="1" applyAlignment="1"/>
    <xf numFmtId="164" fontId="14" fillId="2" borderId="1" xfId="0" applyNumberFormat="1" applyFont="1" applyFill="1" applyBorder="1" applyAlignment="1"/>
    <xf numFmtId="0" fontId="7" fillId="2" borderId="1" xfId="0" applyNumberFormat="1" applyFont="1" applyFill="1" applyBorder="1" applyAlignment="1"/>
    <xf numFmtId="164" fontId="7" fillId="2" borderId="1" xfId="0" applyNumberFormat="1" applyFont="1" applyFill="1" applyBorder="1" applyAlignment="1"/>
    <xf numFmtId="164" fontId="16" fillId="2" borderId="1" xfId="0" applyNumberFormat="1" applyFont="1" applyFill="1" applyBorder="1" applyAlignment="1"/>
    <xf numFmtId="0" fontId="7" fillId="0" borderId="1" xfId="0" applyNumberFormat="1" applyFont="1" applyFill="1" applyBorder="1" applyAlignment="1">
      <alignment horizontal="left" indent="2"/>
    </xf>
    <xf numFmtId="0" fontId="7" fillId="2" borderId="1" xfId="0" applyNumberFormat="1" applyFont="1" applyFill="1" applyBorder="1" applyAlignment="1">
      <alignment horizontal="left" indent="1"/>
    </xf>
    <xf numFmtId="164" fontId="28" fillId="0" borderId="1" xfId="0" applyNumberFormat="1" applyFont="1" applyFill="1" applyBorder="1" applyAlignment="1"/>
    <xf numFmtId="0" fontId="29" fillId="0" borderId="1" xfId="0" applyNumberFormat="1" applyFont="1" applyFill="1" applyBorder="1" applyAlignment="1">
      <alignment horizontal="center"/>
    </xf>
    <xf numFmtId="0" fontId="30" fillId="0" borderId="1" xfId="0" applyNumberFormat="1" applyFont="1" applyFill="1" applyBorder="1" applyAlignment="1"/>
    <xf numFmtId="164" fontId="30" fillId="0" borderId="1" xfId="0" applyNumberFormat="1" applyFont="1" applyFill="1" applyBorder="1" applyAlignment="1"/>
    <xf numFmtId="164" fontId="31" fillId="0" borderId="1" xfId="0" applyNumberFormat="1" applyFont="1" applyFill="1" applyBorder="1" applyAlignment="1"/>
    <xf numFmtId="164" fontId="30" fillId="2" borderId="1" xfId="0" applyNumberFormat="1" applyFont="1" applyFill="1" applyBorder="1" applyAlignment="1"/>
    <xf numFmtId="164" fontId="31" fillId="2" borderId="1" xfId="0" applyNumberFormat="1" applyFont="1" applyFill="1" applyBorder="1" applyAlignment="1"/>
    <xf numFmtId="0" fontId="32" fillId="0" borderId="1" xfId="0" applyNumberFormat="1" applyFont="1" applyFill="1" applyBorder="1" applyAlignment="1">
      <alignment horizontal="center"/>
    </xf>
    <xf numFmtId="164" fontId="33" fillId="0" borderId="1" xfId="0" applyNumberFormat="1" applyFont="1" applyFill="1" applyBorder="1" applyAlignment="1"/>
    <xf numFmtId="164" fontId="33" fillId="2" borderId="1" xfId="0" applyNumberFormat="1" applyFont="1" applyFill="1" applyBorder="1" applyAlignment="1"/>
    <xf numFmtId="164" fontId="34" fillId="0" borderId="1" xfId="0" applyNumberFormat="1" applyFont="1" applyFill="1" applyBorder="1" applyAlignment="1"/>
    <xf numFmtId="0" fontId="30" fillId="0" borderId="0" xfId="0" applyFont="1">
      <alignment vertical="center"/>
    </xf>
    <xf numFmtId="0" fontId="0" fillId="0" borderId="0" xfId="0" applyFont="1" applyBorder="1">
      <alignment vertical="center"/>
    </xf>
    <xf numFmtId="0" fontId="14" fillId="0" borderId="0" xfId="0" applyFont="1">
      <alignment vertical="center"/>
    </xf>
    <xf numFmtId="0" fontId="36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left" indent="1"/>
    </xf>
    <xf numFmtId="0" fontId="1" fillId="2" borderId="1" xfId="0" applyNumberFormat="1" applyFont="1" applyFill="1" applyBorder="1" applyAlignment="1">
      <alignment horizontal="left" indent="1"/>
    </xf>
    <xf numFmtId="0" fontId="1" fillId="0" borderId="1" xfId="0" applyNumberFormat="1" applyFont="1" applyFill="1" applyBorder="1" applyAlignment="1">
      <alignment horizontal="left" indent="2"/>
    </xf>
    <xf numFmtId="0" fontId="37" fillId="0" borderId="1" xfId="0" applyNumberFormat="1" applyFont="1" applyFill="1" applyBorder="1" applyAlignment="1"/>
    <xf numFmtId="14" fontId="14" fillId="0" borderId="0" xfId="0" applyNumberFormat="1" applyFont="1">
      <alignment vertical="center"/>
    </xf>
    <xf numFmtId="0" fontId="31" fillId="0" borderId="0" xfId="0" applyFont="1">
      <alignment vertical="center"/>
    </xf>
    <xf numFmtId="164" fontId="14" fillId="0" borderId="0" xfId="0" applyNumberFormat="1" applyFont="1" applyFill="1" applyBorder="1" applyAlignment="1"/>
    <xf numFmtId="0" fontId="30" fillId="0" borderId="0" xfId="0" applyFont="1" applyBorder="1">
      <alignment vertical="center"/>
    </xf>
    <xf numFmtId="0" fontId="20" fillId="0" borderId="0" xfId="0" applyNumberFormat="1" applyFont="1" applyFill="1" applyAlignment="1">
      <alignment horizontal="center" wrapText="1"/>
    </xf>
    <xf numFmtId="0" fontId="25" fillId="0" borderId="5" xfId="0" applyNumberFormat="1" applyFont="1" applyFill="1" applyBorder="1" applyAlignment="1">
      <alignment wrapText="1"/>
    </xf>
    <xf numFmtId="0" fontId="29" fillId="0" borderId="5" xfId="0" applyNumberFormat="1" applyFont="1" applyFill="1" applyBorder="1" applyAlignment="1">
      <alignment wrapText="1"/>
    </xf>
    <xf numFmtId="0" fontId="13" fillId="0" borderId="0" xfId="0" applyNumberFormat="1" applyFont="1" applyFill="1" applyAlignment="1">
      <alignment horizont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8000"/>
      <rgbColor rgb="00000080"/>
      <rgbColor rgb="00FFFFFF"/>
      <rgbColor rgb="00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590550</xdr:colOff>
      <xdr:row>53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843915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590550</xdr:colOff>
      <xdr:row>53</xdr:row>
      <xdr:rowOff>95250</xdr:rowOff>
    </xdr:from>
    <xdr:ext cx="184731" cy="264560"/>
    <xdr:sp macro="" textlink="">
      <xdr:nvSpPr>
        <xdr:cNvPr id="3" name="TextBox 2"/>
        <xdr:cNvSpPr txBox="1"/>
      </xdr:nvSpPr>
      <xdr:spPr>
        <a:xfrm>
          <a:off x="8486775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zoomScale="115" zoomScaleNormal="115" workbookViewId="0">
      <selection activeCell="A22" sqref="A22"/>
    </sheetView>
  </sheetViews>
  <sheetFormatPr defaultColWidth="9.140625" defaultRowHeight="12.75" customHeight="1" x14ac:dyDescent="0.2"/>
  <cols>
    <col min="1" max="1" width="29.7109375" customWidth="1"/>
    <col min="2" max="2" width="12.85546875" customWidth="1"/>
    <col min="3" max="3" width="11.85546875" customWidth="1"/>
    <col min="4" max="4" width="12.85546875" style="26" customWidth="1"/>
    <col min="5" max="5" width="11.85546875" customWidth="1"/>
    <col min="6" max="9" width="12.85546875" style="26" customWidth="1"/>
  </cols>
  <sheetData>
    <row r="1" spans="1:9" ht="18" customHeight="1" x14ac:dyDescent="0.25">
      <c r="A1" s="86" t="s">
        <v>209</v>
      </c>
      <c r="B1" s="86"/>
      <c r="C1" s="86"/>
      <c r="D1" s="86"/>
      <c r="E1" s="86"/>
      <c r="G1"/>
      <c r="H1"/>
    </row>
    <row r="2" spans="1:9" x14ac:dyDescent="0.2">
      <c r="A2" s="87" t="s">
        <v>190</v>
      </c>
      <c r="B2" s="87"/>
      <c r="C2" s="87"/>
      <c r="D2" s="87"/>
      <c r="E2" s="87"/>
      <c r="G2"/>
      <c r="H2"/>
    </row>
    <row r="3" spans="1:9" x14ac:dyDescent="0.2">
      <c r="A3" s="1"/>
      <c r="B3" s="19" t="s">
        <v>48</v>
      </c>
      <c r="C3" s="2" t="s">
        <v>17</v>
      </c>
      <c r="D3" s="19" t="s">
        <v>48</v>
      </c>
      <c r="E3" s="2" t="s">
        <v>17</v>
      </c>
      <c r="F3" s="19" t="s">
        <v>48</v>
      </c>
      <c r="G3" s="19" t="s">
        <v>17</v>
      </c>
      <c r="H3" s="64" t="s">
        <v>48</v>
      </c>
      <c r="I3" s="19" t="s">
        <v>17</v>
      </c>
    </row>
    <row r="4" spans="1:9" x14ac:dyDescent="0.2">
      <c r="A4" s="1"/>
      <c r="B4" s="19" t="s">
        <v>47</v>
      </c>
      <c r="C4" s="2" t="s">
        <v>18</v>
      </c>
      <c r="D4" s="19" t="s">
        <v>47</v>
      </c>
      <c r="E4" s="2" t="s">
        <v>18</v>
      </c>
      <c r="F4" s="19" t="s">
        <v>47</v>
      </c>
      <c r="G4" s="19" t="s">
        <v>47</v>
      </c>
      <c r="H4" s="64" t="s">
        <v>214</v>
      </c>
      <c r="I4" s="19" t="s">
        <v>47</v>
      </c>
    </row>
    <row r="5" spans="1:9" x14ac:dyDescent="0.2">
      <c r="A5" s="1"/>
      <c r="B5" s="19" t="s">
        <v>69</v>
      </c>
      <c r="C5" s="2" t="s">
        <v>69</v>
      </c>
      <c r="D5" s="19" t="s">
        <v>176</v>
      </c>
      <c r="E5" s="2" t="s">
        <v>176</v>
      </c>
      <c r="F5" s="19" t="s">
        <v>195</v>
      </c>
      <c r="G5" s="19" t="s">
        <v>195</v>
      </c>
      <c r="H5" s="64" t="s">
        <v>198</v>
      </c>
      <c r="I5" s="19" t="s">
        <v>198</v>
      </c>
    </row>
    <row r="6" spans="1:9" x14ac:dyDescent="0.2">
      <c r="A6" s="3" t="s">
        <v>9</v>
      </c>
      <c r="B6" s="20"/>
      <c r="C6" s="1"/>
      <c r="D6" s="20"/>
      <c r="E6" s="1"/>
      <c r="F6" s="20"/>
      <c r="G6" s="20"/>
      <c r="H6" s="65"/>
      <c r="I6" s="20"/>
    </row>
    <row r="7" spans="1:9" x14ac:dyDescent="0.2">
      <c r="A7" s="1" t="s">
        <v>57</v>
      </c>
      <c r="B7" s="21">
        <v>54986.61</v>
      </c>
      <c r="C7" s="4">
        <v>39673.760000000002</v>
      </c>
      <c r="D7" s="21">
        <v>58737.57</v>
      </c>
      <c r="E7" s="4">
        <v>41613.75</v>
      </c>
      <c r="F7" s="21">
        <v>57005.39</v>
      </c>
      <c r="G7" s="21">
        <v>54514.99</v>
      </c>
      <c r="H7" s="66">
        <v>54481.99</v>
      </c>
      <c r="I7" s="21">
        <v>52930.6</v>
      </c>
    </row>
    <row r="8" spans="1:9" x14ac:dyDescent="0.2">
      <c r="A8" s="1" t="s">
        <v>196</v>
      </c>
      <c r="B8" s="21"/>
      <c r="C8" s="4"/>
      <c r="D8" s="21"/>
      <c r="E8" s="4">
        <v>100</v>
      </c>
      <c r="F8" s="21">
        <v>100</v>
      </c>
      <c r="G8" s="21">
        <v>101</v>
      </c>
      <c r="H8" s="66">
        <v>101</v>
      </c>
      <c r="I8" s="21">
        <v>100</v>
      </c>
    </row>
    <row r="9" spans="1:9" x14ac:dyDescent="0.2">
      <c r="A9" s="1" t="s">
        <v>206</v>
      </c>
      <c r="B9" s="21">
        <v>-7419.29</v>
      </c>
      <c r="C9" s="4">
        <v>0</v>
      </c>
      <c r="D9" s="21">
        <v>-10120.16</v>
      </c>
      <c r="E9" s="4">
        <v>0</v>
      </c>
      <c r="F9" s="21">
        <v>-1910.38</v>
      </c>
      <c r="G9" s="21"/>
      <c r="H9" s="66">
        <v>-1570</v>
      </c>
      <c r="I9" s="21"/>
    </row>
    <row r="10" spans="1:9" x14ac:dyDescent="0.2">
      <c r="A10" s="6" t="s">
        <v>62</v>
      </c>
      <c r="B10" s="22">
        <f>SUM(B7:B9)</f>
        <v>47567.32</v>
      </c>
      <c r="C10" s="7">
        <f>SUM(C7:C9)</f>
        <v>39673.760000000002</v>
      </c>
      <c r="D10" s="22">
        <f>SUM(D7:D9)</f>
        <v>48617.41</v>
      </c>
      <c r="E10" s="7">
        <f>SUM(E7:E9)</f>
        <v>41713.75</v>
      </c>
      <c r="F10" s="22">
        <f>SUM(F7:F9)</f>
        <v>55195.01</v>
      </c>
      <c r="G10" s="22">
        <v>55312.43</v>
      </c>
      <c r="H10" s="67">
        <f>SUM(H7:H9)</f>
        <v>53012.99</v>
      </c>
      <c r="I10" s="22">
        <f>SUM(I7:I9)</f>
        <v>53030.6</v>
      </c>
    </row>
    <row r="11" spans="1:9" x14ac:dyDescent="0.2">
      <c r="A11" s="1" t="s">
        <v>56</v>
      </c>
      <c r="B11" s="21">
        <v>2000</v>
      </c>
      <c r="C11" s="4">
        <v>5000</v>
      </c>
      <c r="D11" s="21">
        <v>2000</v>
      </c>
      <c r="E11" s="4">
        <v>0</v>
      </c>
      <c r="F11" s="21">
        <v>0</v>
      </c>
      <c r="G11" s="21"/>
      <c r="H11" s="66">
        <v>0</v>
      </c>
      <c r="I11" s="21"/>
    </row>
    <row r="12" spans="1:9" x14ac:dyDescent="0.2">
      <c r="A12" s="1" t="s">
        <v>179</v>
      </c>
      <c r="B12" s="21">
        <v>0</v>
      </c>
      <c r="C12" s="4">
        <v>0</v>
      </c>
      <c r="D12" s="21">
        <v>0</v>
      </c>
      <c r="E12" s="4">
        <v>1420</v>
      </c>
      <c r="F12" s="21">
        <v>0</v>
      </c>
      <c r="G12" s="21">
        <v>4579</v>
      </c>
      <c r="H12" s="66">
        <v>0</v>
      </c>
      <c r="I12" s="21"/>
    </row>
    <row r="13" spans="1:9" x14ac:dyDescent="0.2">
      <c r="A13" s="1" t="s">
        <v>29</v>
      </c>
      <c r="B13" s="21">
        <v>0</v>
      </c>
      <c r="C13" s="4">
        <v>477.5</v>
      </c>
      <c r="D13" s="21">
        <v>0</v>
      </c>
      <c r="E13" s="4">
        <v>150</v>
      </c>
      <c r="F13" s="21">
        <v>0</v>
      </c>
      <c r="G13" s="21">
        <v>500</v>
      </c>
      <c r="H13" s="66">
        <v>0</v>
      </c>
      <c r="I13" s="21">
        <v>146</v>
      </c>
    </row>
    <row r="14" spans="1:9" x14ac:dyDescent="0.2">
      <c r="A14" s="8" t="s">
        <v>53</v>
      </c>
      <c r="B14" s="21"/>
      <c r="C14" s="4"/>
      <c r="D14" s="21">
        <v>0</v>
      </c>
      <c r="E14" s="4"/>
      <c r="F14" s="21"/>
      <c r="G14" s="21"/>
      <c r="H14" s="66"/>
      <c r="I14" s="21"/>
    </row>
    <row r="15" spans="1:9" x14ac:dyDescent="0.2">
      <c r="A15" s="1" t="s">
        <v>6</v>
      </c>
      <c r="B15" s="21">
        <v>0</v>
      </c>
      <c r="C15" s="4">
        <v>241</v>
      </c>
      <c r="D15" s="21">
        <v>0</v>
      </c>
      <c r="E15" s="4">
        <v>5200</v>
      </c>
      <c r="F15" s="21">
        <v>0</v>
      </c>
      <c r="G15" s="21">
        <v>5200</v>
      </c>
      <c r="H15" s="66">
        <v>0</v>
      </c>
      <c r="I15" s="21"/>
    </row>
    <row r="16" spans="1:9" x14ac:dyDescent="0.2">
      <c r="A16" s="1" t="s">
        <v>44</v>
      </c>
      <c r="B16" s="21">
        <v>8000</v>
      </c>
      <c r="C16" s="4">
        <v>9360.02</v>
      </c>
      <c r="D16" s="21">
        <v>8000</v>
      </c>
      <c r="E16" s="4">
        <v>7663.35</v>
      </c>
      <c r="F16" s="21">
        <v>8000</v>
      </c>
      <c r="G16" s="21">
        <v>8583.73</v>
      </c>
      <c r="H16" s="66">
        <v>8000</v>
      </c>
      <c r="I16" s="21">
        <v>5300</v>
      </c>
    </row>
    <row r="17" spans="1:9" x14ac:dyDescent="0.2">
      <c r="A17" s="52" t="s">
        <v>11</v>
      </c>
      <c r="B17" s="54">
        <v>45000</v>
      </c>
      <c r="C17" s="53">
        <v>53957.1</v>
      </c>
      <c r="D17" s="54">
        <v>50000</v>
      </c>
      <c r="E17" s="53">
        <v>50431.32</v>
      </c>
      <c r="F17" s="54">
        <v>50000</v>
      </c>
      <c r="G17" s="54">
        <v>53454.81</v>
      </c>
      <c r="H17" s="68">
        <v>45000</v>
      </c>
      <c r="I17" s="21">
        <v>8245.19</v>
      </c>
    </row>
    <row r="18" spans="1:9" x14ac:dyDescent="0.2">
      <c r="A18" s="52" t="s">
        <v>199</v>
      </c>
      <c r="B18" s="54"/>
      <c r="C18" s="53"/>
      <c r="D18" s="54"/>
      <c r="E18" s="53"/>
      <c r="F18" s="54"/>
      <c r="G18" s="54"/>
      <c r="H18" s="68">
        <v>0</v>
      </c>
      <c r="I18" s="54">
        <v>53248.78</v>
      </c>
    </row>
    <row r="19" spans="1:9" x14ac:dyDescent="0.2">
      <c r="A19" s="52" t="s">
        <v>201</v>
      </c>
      <c r="B19" s="54"/>
      <c r="C19" s="53"/>
      <c r="D19" s="54"/>
      <c r="E19" s="53"/>
      <c r="F19" s="54"/>
      <c r="G19" s="54"/>
      <c r="H19" s="68">
        <v>400</v>
      </c>
      <c r="I19" s="54">
        <v>835</v>
      </c>
    </row>
    <row r="20" spans="1:9" x14ac:dyDescent="0.2">
      <c r="A20" s="52" t="s">
        <v>200</v>
      </c>
      <c r="B20" s="54"/>
      <c r="C20" s="53"/>
      <c r="D20" s="54"/>
      <c r="E20" s="53"/>
      <c r="F20" s="54"/>
      <c r="G20" s="54"/>
      <c r="H20" s="68">
        <v>1300</v>
      </c>
      <c r="I20" s="54">
        <v>745</v>
      </c>
    </row>
    <row r="21" spans="1:9" x14ac:dyDescent="0.2">
      <c r="A21" s="55" t="s">
        <v>23</v>
      </c>
      <c r="B21" s="56">
        <f>SUM(B15:B17)</f>
        <v>53000</v>
      </c>
      <c r="C21" s="56">
        <f>SUM(C15:C17)</f>
        <v>63558.119999999995</v>
      </c>
      <c r="D21" s="57">
        <f>SUM(D15:D17)</f>
        <v>58000</v>
      </c>
      <c r="E21" s="56">
        <f>SUM(E15:E17)</f>
        <v>63294.67</v>
      </c>
      <c r="F21" s="57">
        <f>SUM(F15:F17)</f>
        <v>58000</v>
      </c>
      <c r="G21" s="57">
        <v>65033.15</v>
      </c>
      <c r="H21" s="69">
        <f>SUM(H15:H20)</f>
        <v>54700</v>
      </c>
      <c r="I21" s="54">
        <v>1404</v>
      </c>
    </row>
    <row r="22" spans="1:9" x14ac:dyDescent="0.2">
      <c r="A22" s="52" t="s">
        <v>177</v>
      </c>
      <c r="B22" s="54"/>
      <c r="C22" s="53"/>
      <c r="D22" s="54">
        <v>1000</v>
      </c>
      <c r="E22" s="53">
        <v>48.06</v>
      </c>
      <c r="F22" s="54">
        <v>0</v>
      </c>
      <c r="G22" s="54"/>
      <c r="H22" s="68">
        <v>0</v>
      </c>
      <c r="I22" s="57">
        <f>SUM(I16:I21)</f>
        <v>69777.97</v>
      </c>
    </row>
    <row r="23" spans="1:9" x14ac:dyDescent="0.2">
      <c r="A23" s="1" t="s">
        <v>5</v>
      </c>
      <c r="B23" s="21">
        <v>1500</v>
      </c>
      <c r="C23" s="4">
        <v>2333</v>
      </c>
      <c r="D23" s="21">
        <v>1500</v>
      </c>
      <c r="E23" s="4">
        <v>1985</v>
      </c>
      <c r="F23" s="21">
        <v>1500</v>
      </c>
      <c r="G23" s="21">
        <v>2430</v>
      </c>
      <c r="H23" s="66">
        <v>1500</v>
      </c>
      <c r="I23" s="54"/>
    </row>
    <row r="24" spans="1:9" x14ac:dyDescent="0.2">
      <c r="A24" s="52" t="s">
        <v>68</v>
      </c>
      <c r="B24" s="54">
        <v>500</v>
      </c>
      <c r="C24" s="53">
        <v>2547.73</v>
      </c>
      <c r="D24" s="54">
        <v>500</v>
      </c>
      <c r="E24" s="53">
        <v>1138</v>
      </c>
      <c r="F24" s="54">
        <v>500</v>
      </c>
      <c r="G24" s="54">
        <v>1406</v>
      </c>
      <c r="H24" s="68">
        <v>500</v>
      </c>
      <c r="I24" s="21">
        <v>1876</v>
      </c>
    </row>
    <row r="25" spans="1:9" x14ac:dyDescent="0.2">
      <c r="A25" s="8"/>
      <c r="B25" s="5"/>
      <c r="C25" s="4"/>
      <c r="D25" s="21"/>
      <c r="E25" s="4"/>
      <c r="F25" s="21"/>
      <c r="G25" s="21"/>
      <c r="H25" s="66"/>
      <c r="I25" s="54">
        <v>1121</v>
      </c>
    </row>
    <row r="26" spans="1:9" x14ac:dyDescent="0.2">
      <c r="A26" s="9" t="s">
        <v>54</v>
      </c>
      <c r="B26" s="27">
        <f t="shared" ref="B26:H26" si="0">SUM(B10:B24)-B21</f>
        <v>104567.32</v>
      </c>
      <c r="C26" s="27">
        <f t="shared" si="0"/>
        <v>113590.11000000002</v>
      </c>
      <c r="D26" s="27">
        <f t="shared" si="0"/>
        <v>111617.41</v>
      </c>
      <c r="E26" s="27">
        <f t="shared" si="0"/>
        <v>109749.48</v>
      </c>
      <c r="F26" s="22">
        <f t="shared" si="0"/>
        <v>115195.01000000001</v>
      </c>
      <c r="G26" s="27">
        <f t="shared" si="0"/>
        <v>131465.97</v>
      </c>
      <c r="H26" s="67">
        <f t="shared" si="0"/>
        <v>109712.98999999999</v>
      </c>
      <c r="I26" s="21"/>
    </row>
    <row r="27" spans="1:9" ht="12.75" customHeight="1" x14ac:dyDescent="0.2">
      <c r="A27" s="10"/>
      <c r="B27" s="23" t="s">
        <v>48</v>
      </c>
      <c r="C27" s="11" t="s">
        <v>17</v>
      </c>
      <c r="D27" s="23" t="s">
        <v>48</v>
      </c>
      <c r="E27" s="11" t="s">
        <v>17</v>
      </c>
      <c r="F27" s="23" t="s">
        <v>48</v>
      </c>
      <c r="G27" s="23" t="s">
        <v>17</v>
      </c>
      <c r="H27" s="70" t="s">
        <v>48</v>
      </c>
      <c r="I27" s="22">
        <f>SUM(I10:I25)-I22</f>
        <v>125951.56999999998</v>
      </c>
    </row>
    <row r="28" spans="1:9" ht="12.75" customHeight="1" x14ac:dyDescent="0.2">
      <c r="A28" s="10"/>
      <c r="B28" s="23" t="s">
        <v>47</v>
      </c>
      <c r="C28" s="11" t="s">
        <v>18</v>
      </c>
      <c r="D28" s="23" t="s">
        <v>47</v>
      </c>
      <c r="E28" s="11" t="s">
        <v>18</v>
      </c>
      <c r="F28" s="23" t="s">
        <v>47</v>
      </c>
      <c r="G28" s="23" t="s">
        <v>47</v>
      </c>
      <c r="H28" s="70" t="s">
        <v>47</v>
      </c>
      <c r="I28" s="23" t="s">
        <v>48</v>
      </c>
    </row>
    <row r="29" spans="1:9" ht="12.75" customHeight="1" x14ac:dyDescent="0.2">
      <c r="A29" s="10"/>
      <c r="B29" s="23" t="s">
        <v>69</v>
      </c>
      <c r="C29" s="11" t="s">
        <v>69</v>
      </c>
      <c r="D29" s="23" t="s">
        <v>176</v>
      </c>
      <c r="E29" s="11" t="s">
        <v>176</v>
      </c>
      <c r="F29" s="23" t="s">
        <v>195</v>
      </c>
      <c r="G29" s="23" t="s">
        <v>195</v>
      </c>
      <c r="H29" s="70" t="s">
        <v>195</v>
      </c>
      <c r="I29" s="23" t="s">
        <v>47</v>
      </c>
    </row>
    <row r="30" spans="1:9" ht="12.75" customHeight="1" x14ac:dyDescent="0.2">
      <c r="A30" s="12" t="s">
        <v>33</v>
      </c>
      <c r="B30" s="24"/>
      <c r="C30" s="14"/>
      <c r="D30" s="24"/>
      <c r="E30" s="14"/>
      <c r="F30" s="24"/>
      <c r="G30" s="24"/>
      <c r="H30" s="71"/>
      <c r="I30" s="23" t="s">
        <v>195</v>
      </c>
    </row>
    <row r="31" spans="1:9" ht="12.75" customHeight="1" x14ac:dyDescent="0.2">
      <c r="A31" s="10" t="s">
        <v>24</v>
      </c>
      <c r="B31" s="24">
        <v>0</v>
      </c>
      <c r="C31" s="14">
        <v>110.95</v>
      </c>
      <c r="D31" s="24">
        <v>0</v>
      </c>
      <c r="E31" s="4">
        <v>90</v>
      </c>
      <c r="F31" s="24">
        <v>200</v>
      </c>
      <c r="G31" s="24">
        <v>302.77</v>
      </c>
      <c r="H31" s="71">
        <v>350</v>
      </c>
      <c r="I31" s="24"/>
    </row>
    <row r="32" spans="1:9" ht="12.75" customHeight="1" x14ac:dyDescent="0.2">
      <c r="A32" s="10" t="s">
        <v>2</v>
      </c>
      <c r="B32" s="24">
        <v>500</v>
      </c>
      <c r="C32" s="14">
        <v>0</v>
      </c>
      <c r="D32" s="24">
        <v>500</v>
      </c>
      <c r="E32" s="4">
        <v>500</v>
      </c>
      <c r="F32" s="24">
        <v>500</v>
      </c>
      <c r="G32" s="24">
        <v>500</v>
      </c>
      <c r="H32" s="71">
        <v>500</v>
      </c>
      <c r="I32" s="24">
        <v>714.95</v>
      </c>
    </row>
    <row r="33" spans="1:10" ht="12.75" customHeight="1" x14ac:dyDescent="0.2">
      <c r="A33" s="58" t="s">
        <v>192</v>
      </c>
      <c r="B33" s="60">
        <v>8000</v>
      </c>
      <c r="C33" s="59">
        <v>4305.25</v>
      </c>
      <c r="D33" s="60">
        <v>10000</v>
      </c>
      <c r="E33" s="53">
        <v>6681.12</v>
      </c>
      <c r="F33" s="60">
        <v>10000</v>
      </c>
      <c r="G33" s="60">
        <v>8703</v>
      </c>
      <c r="H33" s="72">
        <v>10000</v>
      </c>
      <c r="I33" s="24">
        <v>500</v>
      </c>
    </row>
    <row r="34" spans="1:10" ht="12.75" customHeight="1" x14ac:dyDescent="0.2">
      <c r="A34" s="58" t="s">
        <v>191</v>
      </c>
      <c r="B34" s="60">
        <v>2823</v>
      </c>
      <c r="C34" s="59">
        <v>2469.25</v>
      </c>
      <c r="D34" s="60">
        <v>6789</v>
      </c>
      <c r="E34" s="53">
        <v>6409</v>
      </c>
      <c r="F34" s="60">
        <v>1600</v>
      </c>
      <c r="G34" s="60">
        <v>1372</v>
      </c>
      <c r="H34" s="72">
        <v>1297</v>
      </c>
      <c r="I34" s="60">
        <v>2352</v>
      </c>
    </row>
    <row r="35" spans="1:10" ht="12.75" customHeight="1" x14ac:dyDescent="0.2">
      <c r="A35" s="10" t="s">
        <v>15</v>
      </c>
      <c r="B35" s="24">
        <v>80</v>
      </c>
      <c r="C35" s="14">
        <v>0</v>
      </c>
      <c r="D35" s="24">
        <v>60</v>
      </c>
      <c r="E35" s="4">
        <v>0</v>
      </c>
      <c r="F35" s="24"/>
      <c r="G35" s="24">
        <v>60</v>
      </c>
      <c r="H35" s="71">
        <v>60</v>
      </c>
      <c r="I35" s="60"/>
    </row>
    <row r="36" spans="1:10" ht="12.75" customHeight="1" x14ac:dyDescent="0.2">
      <c r="A36" s="10" t="s">
        <v>21</v>
      </c>
      <c r="B36" s="24">
        <v>500</v>
      </c>
      <c r="C36" s="14">
        <v>99.95</v>
      </c>
      <c r="D36" s="24">
        <v>500</v>
      </c>
      <c r="E36" s="4">
        <v>0</v>
      </c>
      <c r="F36" s="24">
        <v>500</v>
      </c>
      <c r="G36" s="24"/>
      <c r="H36" s="71">
        <v>0</v>
      </c>
      <c r="I36" s="24"/>
    </row>
    <row r="37" spans="1:10" ht="12.75" customHeight="1" x14ac:dyDescent="0.2">
      <c r="A37" s="10" t="s">
        <v>55</v>
      </c>
      <c r="B37" s="24">
        <v>2000</v>
      </c>
      <c r="C37" s="14">
        <v>2201.21</v>
      </c>
      <c r="D37" s="24">
        <v>5000</v>
      </c>
      <c r="E37" s="4">
        <v>4965</v>
      </c>
      <c r="F37" s="24">
        <v>2000</v>
      </c>
      <c r="G37" s="24"/>
      <c r="H37" s="71">
        <v>2000</v>
      </c>
      <c r="I37" s="24"/>
    </row>
    <row r="38" spans="1:10" ht="12.75" customHeight="1" x14ac:dyDescent="0.2">
      <c r="A38" s="10" t="s">
        <v>43</v>
      </c>
      <c r="B38" s="24">
        <v>1000</v>
      </c>
      <c r="C38" s="14">
        <v>570.54999999999995</v>
      </c>
      <c r="D38" s="24">
        <v>1000</v>
      </c>
      <c r="E38" s="4">
        <v>477.53</v>
      </c>
      <c r="F38" s="24">
        <v>1000</v>
      </c>
      <c r="G38" s="24"/>
      <c r="H38" s="71">
        <v>1000</v>
      </c>
      <c r="I38" s="24"/>
    </row>
    <row r="39" spans="1:10" ht="12.75" customHeight="1" x14ac:dyDescent="0.2">
      <c r="A39" s="15" t="s">
        <v>26</v>
      </c>
      <c r="B39" s="24"/>
      <c r="C39" s="14">
        <v>0</v>
      </c>
      <c r="D39" s="24"/>
      <c r="E39" s="4">
        <v>0</v>
      </c>
      <c r="F39" s="24"/>
      <c r="G39" s="24"/>
      <c r="H39" s="71"/>
      <c r="I39" s="24"/>
    </row>
    <row r="40" spans="1:10" ht="12.75" customHeight="1" x14ac:dyDescent="0.2">
      <c r="A40" s="10" t="s">
        <v>27</v>
      </c>
      <c r="B40" s="24">
        <v>500</v>
      </c>
      <c r="C40" s="14">
        <v>264.39</v>
      </c>
      <c r="D40" s="24">
        <v>500</v>
      </c>
      <c r="E40" s="4">
        <v>361.21</v>
      </c>
      <c r="F40" s="24">
        <v>500</v>
      </c>
      <c r="G40" s="24">
        <v>123.83</v>
      </c>
      <c r="H40" s="71">
        <v>500</v>
      </c>
      <c r="I40" s="24"/>
    </row>
    <row r="41" spans="1:10" ht="12.75" customHeight="1" x14ac:dyDescent="0.2">
      <c r="A41" s="10" t="s">
        <v>35</v>
      </c>
      <c r="B41" s="24">
        <v>6400</v>
      </c>
      <c r="C41" s="14">
        <v>9310.2199999999993</v>
      </c>
      <c r="D41" s="24">
        <v>6400</v>
      </c>
      <c r="E41" s="4">
        <v>7658.34</v>
      </c>
      <c r="F41" s="24">
        <v>7000</v>
      </c>
      <c r="G41" s="24">
        <v>8652.76</v>
      </c>
      <c r="H41" s="71">
        <v>8000</v>
      </c>
      <c r="I41" s="24">
        <v>50</v>
      </c>
    </row>
    <row r="42" spans="1:10" ht="12.75" customHeight="1" x14ac:dyDescent="0.2">
      <c r="A42" s="10" t="s">
        <v>50</v>
      </c>
      <c r="B42" s="24">
        <v>20000</v>
      </c>
      <c r="C42" s="14">
        <v>20301.97</v>
      </c>
      <c r="D42" s="24">
        <v>20000</v>
      </c>
      <c r="E42" s="4">
        <v>16741.490000000002</v>
      </c>
      <c r="F42" s="24">
        <v>20000</v>
      </c>
      <c r="G42" s="24">
        <v>19579.46</v>
      </c>
      <c r="H42" s="71">
        <v>20000</v>
      </c>
      <c r="I42" s="24">
        <v>8236.85</v>
      </c>
    </row>
    <row r="43" spans="1:10" ht="12.75" customHeight="1" x14ac:dyDescent="0.2">
      <c r="A43" s="10" t="s">
        <v>202</v>
      </c>
      <c r="B43" s="24"/>
      <c r="C43" s="14"/>
      <c r="D43" s="24"/>
      <c r="E43" s="4"/>
      <c r="F43" s="24"/>
      <c r="G43" s="24"/>
      <c r="H43" s="71">
        <v>400</v>
      </c>
      <c r="I43" s="24">
        <v>16546.64</v>
      </c>
    </row>
    <row r="44" spans="1:10" ht="12.75" customHeight="1" x14ac:dyDescent="0.2">
      <c r="A44" s="10" t="s">
        <v>203</v>
      </c>
      <c r="B44" s="24"/>
      <c r="C44" s="14"/>
      <c r="D44" s="24"/>
      <c r="E44" s="4"/>
      <c r="F44" s="24"/>
      <c r="G44" s="24"/>
      <c r="H44" s="71">
        <v>1300</v>
      </c>
      <c r="I44" s="24">
        <v>478</v>
      </c>
    </row>
    <row r="45" spans="1:10" ht="12.75" customHeight="1" x14ac:dyDescent="0.2">
      <c r="A45" s="16" t="s">
        <v>40</v>
      </c>
      <c r="B45" s="17">
        <f>SUM(B40:B42)</f>
        <v>26900</v>
      </c>
      <c r="C45" s="17">
        <f>SUM(C40:C42)</f>
        <v>29876.58</v>
      </c>
      <c r="D45" s="25">
        <f>SUM(D40:D42)</f>
        <v>26900</v>
      </c>
      <c r="E45" s="17">
        <f>SUM(E40:E42)</f>
        <v>24761.040000000001</v>
      </c>
      <c r="F45" s="25">
        <f>SUM(F40:F42)</f>
        <v>27500</v>
      </c>
      <c r="G45" s="25"/>
      <c r="H45" s="73">
        <f>SUM(H40:H44)</f>
        <v>30200</v>
      </c>
      <c r="I45" s="24">
        <v>1660.58</v>
      </c>
    </row>
    <row r="46" spans="1:10" ht="12.75" customHeight="1" x14ac:dyDescent="0.2">
      <c r="A46" s="10" t="s">
        <v>189</v>
      </c>
      <c r="B46" s="24">
        <v>250</v>
      </c>
      <c r="C46" s="14">
        <v>227.49</v>
      </c>
      <c r="D46" s="24">
        <v>250</v>
      </c>
      <c r="E46" s="4">
        <v>250</v>
      </c>
      <c r="F46" s="24">
        <v>250</v>
      </c>
      <c r="G46" s="24">
        <v>50</v>
      </c>
      <c r="H46" s="71">
        <v>250</v>
      </c>
      <c r="I46" s="25">
        <f>SUM(I41:I45)</f>
        <v>26972.07</v>
      </c>
    </row>
    <row r="47" spans="1:10" ht="12.75" customHeight="1" x14ac:dyDescent="0.2">
      <c r="A47" s="10" t="s">
        <v>49</v>
      </c>
      <c r="B47" s="24">
        <v>1500</v>
      </c>
      <c r="C47" s="14">
        <v>535.54999999999995</v>
      </c>
      <c r="D47" s="24">
        <v>1500</v>
      </c>
      <c r="E47" s="4">
        <v>1382.41</v>
      </c>
      <c r="F47" s="24">
        <v>1500</v>
      </c>
      <c r="G47" s="24">
        <v>1093.28</v>
      </c>
      <c r="H47" s="71">
        <v>1500</v>
      </c>
      <c r="I47" s="24">
        <v>179.98</v>
      </c>
    </row>
    <row r="48" spans="1:10" ht="12.75" customHeight="1" x14ac:dyDescent="0.2">
      <c r="A48" s="10" t="s">
        <v>34</v>
      </c>
      <c r="B48" s="24">
        <v>400</v>
      </c>
      <c r="C48" s="14">
        <v>300</v>
      </c>
      <c r="D48" s="24">
        <v>400</v>
      </c>
      <c r="E48" s="4">
        <v>300</v>
      </c>
      <c r="F48" s="24">
        <v>400</v>
      </c>
      <c r="G48" s="24">
        <v>300</v>
      </c>
      <c r="H48" s="71">
        <v>400</v>
      </c>
      <c r="I48" s="24"/>
    </row>
    <row r="49" spans="1:11" ht="12.75" customHeight="1" x14ac:dyDescent="0.2">
      <c r="A49" s="58" t="s">
        <v>19</v>
      </c>
      <c r="B49" s="60">
        <v>6500</v>
      </c>
      <c r="C49" s="59">
        <v>5087.5</v>
      </c>
      <c r="D49" s="60">
        <v>8000</v>
      </c>
      <c r="E49" s="53">
        <v>1850.93</v>
      </c>
      <c r="F49" s="60">
        <v>8000</v>
      </c>
      <c r="H49" s="72">
        <v>8000</v>
      </c>
      <c r="I49" s="24">
        <v>225</v>
      </c>
    </row>
    <row r="50" spans="1:11" ht="12.75" customHeight="1" x14ac:dyDescent="0.2">
      <c r="A50" s="10" t="s">
        <v>39</v>
      </c>
      <c r="B50" s="24">
        <v>10000</v>
      </c>
      <c r="C50" s="14">
        <v>6398</v>
      </c>
      <c r="D50" s="24">
        <v>5696.13</v>
      </c>
      <c r="E50" s="4">
        <v>5458.58</v>
      </c>
      <c r="F50" s="24">
        <v>1572.41</v>
      </c>
      <c r="G50" s="60">
        <v>5124.41</v>
      </c>
      <c r="H50" s="71">
        <v>0</v>
      </c>
      <c r="I50" s="60">
        <v>5924.8</v>
      </c>
    </row>
    <row r="51" spans="1:11" ht="12.75" customHeight="1" x14ac:dyDescent="0.2">
      <c r="A51" s="10" t="s">
        <v>14</v>
      </c>
      <c r="B51" s="24">
        <v>500</v>
      </c>
      <c r="C51" s="14">
        <v>424.75</v>
      </c>
      <c r="D51" s="24">
        <v>500</v>
      </c>
      <c r="E51" s="4">
        <v>255.56</v>
      </c>
      <c r="F51" s="24">
        <v>500</v>
      </c>
      <c r="G51" s="24">
        <v>253</v>
      </c>
      <c r="H51" s="71">
        <v>500</v>
      </c>
      <c r="I51" s="24">
        <v>370</v>
      </c>
    </row>
    <row r="52" spans="1:11" ht="12.75" customHeight="1" x14ac:dyDescent="0.2">
      <c r="A52" s="10" t="s">
        <v>66</v>
      </c>
      <c r="B52" s="24">
        <v>100</v>
      </c>
      <c r="C52" s="14">
        <v>100</v>
      </c>
      <c r="D52" s="24">
        <v>100</v>
      </c>
      <c r="E52" s="4">
        <v>100</v>
      </c>
      <c r="F52" s="24">
        <v>100</v>
      </c>
      <c r="G52" s="24">
        <v>0</v>
      </c>
      <c r="H52" s="71">
        <v>100</v>
      </c>
      <c r="I52" s="24">
        <v>237.54</v>
      </c>
    </row>
    <row r="53" spans="1:11" ht="12.75" customHeight="1" x14ac:dyDescent="0.2">
      <c r="A53" s="10" t="s">
        <v>30</v>
      </c>
      <c r="B53" s="24">
        <v>500</v>
      </c>
      <c r="C53" s="14">
        <v>320.56</v>
      </c>
      <c r="D53" s="24">
        <v>500</v>
      </c>
      <c r="E53" s="4">
        <v>23.32</v>
      </c>
      <c r="F53" s="24">
        <v>1300</v>
      </c>
      <c r="G53" s="24">
        <v>800.56</v>
      </c>
      <c r="H53" s="71">
        <v>500</v>
      </c>
      <c r="I53" s="24">
        <v>140</v>
      </c>
    </row>
    <row r="54" spans="1:11" ht="12.75" customHeight="1" x14ac:dyDescent="0.2">
      <c r="A54" s="10" t="s">
        <v>188</v>
      </c>
      <c r="B54" s="24">
        <v>200</v>
      </c>
      <c r="C54" s="14">
        <v>131.91999999999999</v>
      </c>
      <c r="D54" s="24">
        <v>200</v>
      </c>
      <c r="E54" s="4">
        <v>0</v>
      </c>
      <c r="F54" s="24">
        <v>200</v>
      </c>
      <c r="G54" s="24">
        <v>1549.17</v>
      </c>
      <c r="H54" s="71">
        <v>200</v>
      </c>
      <c r="I54" s="24">
        <v>536.35</v>
      </c>
    </row>
    <row r="55" spans="1:11" ht="12.75" customHeight="1" x14ac:dyDescent="0.2">
      <c r="A55" s="10" t="s">
        <v>8</v>
      </c>
      <c r="B55" s="24">
        <v>500</v>
      </c>
      <c r="C55" s="14">
        <v>491.51</v>
      </c>
      <c r="D55" s="24">
        <v>500</v>
      </c>
      <c r="E55" s="4">
        <v>162.86000000000001</v>
      </c>
      <c r="F55" s="24">
        <v>500</v>
      </c>
      <c r="G55" s="24">
        <v>1116.93</v>
      </c>
      <c r="H55" s="71">
        <v>500</v>
      </c>
      <c r="I55" s="24">
        <v>51.43</v>
      </c>
    </row>
    <row r="56" spans="1:11" ht="12.75" customHeight="1" x14ac:dyDescent="0.2">
      <c r="A56" s="15" t="s">
        <v>36</v>
      </c>
      <c r="B56" s="24"/>
      <c r="C56" s="14"/>
      <c r="D56" s="24"/>
      <c r="E56" s="4">
        <v>0</v>
      </c>
      <c r="F56" s="24"/>
      <c r="G56" s="24"/>
      <c r="H56" s="71"/>
      <c r="I56" s="24">
        <v>249.22</v>
      </c>
    </row>
    <row r="57" spans="1:11" ht="12.75" customHeight="1" x14ac:dyDescent="0.2">
      <c r="A57" s="10" t="s">
        <v>52</v>
      </c>
      <c r="B57" s="24">
        <v>1000</v>
      </c>
      <c r="C57" s="14">
        <v>1000</v>
      </c>
      <c r="D57" s="24">
        <v>1000</v>
      </c>
      <c r="E57" s="4">
        <v>630</v>
      </c>
      <c r="F57" s="24">
        <v>1000</v>
      </c>
      <c r="G57" s="24">
        <v>555</v>
      </c>
      <c r="H57" s="71">
        <v>0</v>
      </c>
      <c r="I57" s="24"/>
    </row>
    <row r="58" spans="1:11" ht="12.75" customHeight="1" x14ac:dyDescent="0.2">
      <c r="A58" s="10" t="s">
        <v>45</v>
      </c>
      <c r="B58" s="24">
        <v>8500</v>
      </c>
      <c r="C58" s="14">
        <v>9070.43</v>
      </c>
      <c r="D58" s="24">
        <v>3200</v>
      </c>
      <c r="E58" s="4">
        <v>1908.2</v>
      </c>
      <c r="F58" s="24">
        <v>8500</v>
      </c>
      <c r="G58" s="24">
        <v>6078</v>
      </c>
      <c r="H58" s="71">
        <v>8500</v>
      </c>
      <c r="I58" s="24"/>
    </row>
    <row r="59" spans="1:11" ht="12.75" customHeight="1" x14ac:dyDescent="0.2">
      <c r="A59" s="10" t="s">
        <v>41</v>
      </c>
      <c r="B59" s="24">
        <v>4000</v>
      </c>
      <c r="C59" s="14">
        <v>4000</v>
      </c>
      <c r="D59" s="24">
        <v>4000</v>
      </c>
      <c r="E59" s="4">
        <v>1360</v>
      </c>
      <c r="F59" s="24">
        <v>4000</v>
      </c>
      <c r="G59" s="24">
        <v>0</v>
      </c>
      <c r="H59" s="71">
        <v>4000</v>
      </c>
      <c r="I59" s="24">
        <v>6520</v>
      </c>
    </row>
    <row r="60" spans="1:11" ht="12.75" customHeight="1" x14ac:dyDescent="0.2">
      <c r="A60" s="10" t="s">
        <v>204</v>
      </c>
      <c r="B60" s="24"/>
      <c r="C60" s="14"/>
      <c r="D60" s="24"/>
      <c r="E60" s="4"/>
      <c r="F60" s="24"/>
      <c r="G60" s="24"/>
      <c r="H60" s="71">
        <v>4000</v>
      </c>
      <c r="I60" s="24"/>
    </row>
    <row r="61" spans="1:11" ht="12.75" customHeight="1" x14ac:dyDescent="0.2">
      <c r="A61" s="51" t="s">
        <v>207</v>
      </c>
      <c r="B61" s="24">
        <v>6000</v>
      </c>
      <c r="C61" s="14">
        <v>6000</v>
      </c>
      <c r="D61" s="24">
        <v>6000</v>
      </c>
      <c r="E61" s="4">
        <v>1492.5</v>
      </c>
      <c r="F61" s="24">
        <v>6000</v>
      </c>
      <c r="G61" s="24">
        <v>5132</v>
      </c>
      <c r="H61" s="71">
        <v>6800</v>
      </c>
      <c r="I61" s="24">
        <v>3750</v>
      </c>
    </row>
    <row r="62" spans="1:11" ht="12.75" customHeight="1" x14ac:dyDescent="0.2">
      <c r="A62" s="51" t="s">
        <v>208</v>
      </c>
      <c r="B62" s="24">
        <v>0</v>
      </c>
      <c r="C62" s="14">
        <v>0</v>
      </c>
      <c r="D62" s="24">
        <v>0</v>
      </c>
      <c r="E62" s="4">
        <v>0</v>
      </c>
      <c r="F62" s="24"/>
      <c r="G62" s="24"/>
      <c r="H62" s="71"/>
      <c r="I62" s="24">
        <v>4099</v>
      </c>
      <c r="K62" t="s">
        <v>213</v>
      </c>
    </row>
    <row r="63" spans="1:11" ht="12.75" customHeight="1" x14ac:dyDescent="0.2">
      <c r="A63" s="16" t="s">
        <v>4</v>
      </c>
      <c r="B63" s="17">
        <f>SUM(B57:B62)</f>
        <v>19500</v>
      </c>
      <c r="C63" s="17">
        <f>SUM(C57:C62)</f>
        <v>20070.43</v>
      </c>
      <c r="D63" s="25">
        <f>SUM(D57:D62)</f>
        <v>14200</v>
      </c>
      <c r="E63" s="17">
        <f>SUM(E57:E62)</f>
        <v>5390.7</v>
      </c>
      <c r="F63" s="25">
        <f>SUM(F57:F62)</f>
        <v>19500</v>
      </c>
      <c r="G63" s="25"/>
      <c r="H63" s="73">
        <f>SUM(H57:H62)</f>
        <v>23300</v>
      </c>
      <c r="I63" s="24"/>
    </row>
    <row r="64" spans="1:11" ht="12.75" customHeight="1" x14ac:dyDescent="0.2">
      <c r="A64" s="15" t="s">
        <v>0</v>
      </c>
      <c r="B64" s="13"/>
      <c r="C64" s="14"/>
      <c r="D64" s="24"/>
      <c r="E64" s="14"/>
      <c r="F64" s="24"/>
      <c r="G64" s="24"/>
      <c r="H64" s="71"/>
      <c r="I64" s="25">
        <f>SUM(I58:I63)</f>
        <v>14369</v>
      </c>
    </row>
    <row r="65" spans="1:9" ht="12.75" customHeight="1" x14ac:dyDescent="0.2">
      <c r="A65" s="10" t="s">
        <v>205</v>
      </c>
      <c r="B65" s="24">
        <v>350</v>
      </c>
      <c r="C65" s="14">
        <v>223.55</v>
      </c>
      <c r="D65" s="24">
        <v>350</v>
      </c>
      <c r="E65" s="4">
        <v>350</v>
      </c>
      <c r="F65" s="24">
        <v>400</v>
      </c>
      <c r="G65" s="24">
        <v>667.74</v>
      </c>
      <c r="H65" s="71">
        <v>700</v>
      </c>
      <c r="I65" s="24"/>
    </row>
    <row r="66" spans="1:9" ht="12.75" customHeight="1" x14ac:dyDescent="0.2">
      <c r="A66" s="10" t="s">
        <v>194</v>
      </c>
      <c r="B66" s="24">
        <v>300</v>
      </c>
      <c r="C66" s="14">
        <v>0</v>
      </c>
      <c r="D66" s="24">
        <v>300</v>
      </c>
      <c r="E66" s="4">
        <v>211</v>
      </c>
      <c r="F66" s="24">
        <v>300</v>
      </c>
      <c r="G66" s="24"/>
      <c r="H66" s="71">
        <v>0</v>
      </c>
      <c r="I66" s="24">
        <v>1380.45</v>
      </c>
    </row>
    <row r="67" spans="1:9" ht="12.75" customHeight="1" x14ac:dyDescent="0.2">
      <c r="A67" s="62" t="s">
        <v>197</v>
      </c>
      <c r="B67" s="60"/>
      <c r="C67" s="59"/>
      <c r="D67" s="60">
        <v>200</v>
      </c>
      <c r="E67" s="53">
        <v>200</v>
      </c>
      <c r="F67" s="60">
        <v>200</v>
      </c>
      <c r="G67" s="60">
        <v>235.96</v>
      </c>
      <c r="H67" s="72">
        <v>200</v>
      </c>
      <c r="I67" s="24"/>
    </row>
    <row r="68" spans="1:9" ht="12.75" customHeight="1" x14ac:dyDescent="0.2">
      <c r="A68" s="10" t="s">
        <v>186</v>
      </c>
      <c r="B68" s="24">
        <v>400</v>
      </c>
      <c r="C68" s="14">
        <v>351.5</v>
      </c>
      <c r="D68" s="24">
        <v>400</v>
      </c>
      <c r="E68" s="4">
        <v>0</v>
      </c>
      <c r="F68" s="24">
        <v>400</v>
      </c>
      <c r="G68" s="24">
        <v>300</v>
      </c>
      <c r="H68" s="71">
        <v>0</v>
      </c>
      <c r="I68" s="60">
        <v>200</v>
      </c>
    </row>
    <row r="69" spans="1:9" ht="12.75" customHeight="1" x14ac:dyDescent="0.2">
      <c r="A69" s="10" t="s">
        <v>187</v>
      </c>
      <c r="B69" s="24">
        <v>100</v>
      </c>
      <c r="C69" s="14">
        <v>39.82</v>
      </c>
      <c r="D69" s="24">
        <v>100</v>
      </c>
      <c r="E69" s="4">
        <v>28.96</v>
      </c>
      <c r="F69" s="24">
        <v>100</v>
      </c>
      <c r="G69" s="24"/>
      <c r="H69" s="71">
        <v>100</v>
      </c>
      <c r="I69" s="24"/>
    </row>
    <row r="70" spans="1:9" ht="12.75" customHeight="1" x14ac:dyDescent="0.2">
      <c r="A70" s="61" t="s">
        <v>193</v>
      </c>
      <c r="B70" s="24">
        <v>900</v>
      </c>
      <c r="C70" s="14">
        <v>1062.43</v>
      </c>
      <c r="D70" s="24">
        <v>1400</v>
      </c>
      <c r="E70" s="4">
        <v>431.71</v>
      </c>
      <c r="F70" s="24">
        <v>1400</v>
      </c>
      <c r="G70" s="24">
        <v>1052.97</v>
      </c>
      <c r="H70" s="71">
        <v>1400</v>
      </c>
      <c r="I70" s="24"/>
    </row>
    <row r="71" spans="1:9" ht="12.75" customHeight="1" x14ac:dyDescent="0.2">
      <c r="A71" s="10" t="s">
        <v>38</v>
      </c>
      <c r="B71" s="24">
        <v>300</v>
      </c>
      <c r="C71" s="14">
        <v>205.32</v>
      </c>
      <c r="D71" s="24">
        <v>300</v>
      </c>
      <c r="E71" s="4">
        <v>164.76</v>
      </c>
      <c r="F71" s="24">
        <v>300</v>
      </c>
      <c r="G71" s="24">
        <v>251.88</v>
      </c>
      <c r="H71" s="71">
        <v>300</v>
      </c>
      <c r="I71" s="24">
        <v>987.49</v>
      </c>
    </row>
    <row r="72" spans="1:9" ht="12.75" customHeight="1" x14ac:dyDescent="0.2">
      <c r="A72" s="10" t="s">
        <v>10</v>
      </c>
      <c r="B72" s="24">
        <v>300</v>
      </c>
      <c r="C72" s="14">
        <v>353.89</v>
      </c>
      <c r="D72" s="24">
        <v>300</v>
      </c>
      <c r="E72" s="4">
        <v>0</v>
      </c>
      <c r="F72" s="24">
        <v>400</v>
      </c>
      <c r="G72" s="24">
        <v>113.9</v>
      </c>
      <c r="H72" s="71">
        <v>400</v>
      </c>
      <c r="I72" s="24">
        <v>243.19</v>
      </c>
    </row>
    <row r="73" spans="1:9" ht="12.75" customHeight="1" x14ac:dyDescent="0.2">
      <c r="A73" s="10" t="s">
        <v>180</v>
      </c>
      <c r="B73" s="24">
        <v>500</v>
      </c>
      <c r="C73" s="14">
        <v>448.56</v>
      </c>
      <c r="D73" s="24">
        <v>0</v>
      </c>
      <c r="E73" s="4">
        <v>0</v>
      </c>
      <c r="F73" s="24">
        <v>0</v>
      </c>
      <c r="G73" s="24"/>
      <c r="H73" s="71">
        <v>0</v>
      </c>
      <c r="I73" s="24">
        <v>105.9</v>
      </c>
    </row>
    <row r="74" spans="1:9" ht="12.75" customHeight="1" x14ac:dyDescent="0.2">
      <c r="A74" s="10" t="s">
        <v>25</v>
      </c>
      <c r="B74" s="24">
        <v>900</v>
      </c>
      <c r="C74" s="14">
        <v>784.76</v>
      </c>
      <c r="D74" s="24">
        <v>900</v>
      </c>
      <c r="E74" s="4">
        <v>887.84</v>
      </c>
      <c r="F74" s="24">
        <v>900</v>
      </c>
      <c r="G74" s="24">
        <v>986.31</v>
      </c>
      <c r="H74" s="71">
        <v>900</v>
      </c>
      <c r="I74" s="24"/>
    </row>
    <row r="75" spans="1:9" ht="12.75" customHeight="1" x14ac:dyDescent="0.2">
      <c r="A75" s="16" t="s">
        <v>13</v>
      </c>
      <c r="B75" s="17">
        <f>SUM(B65:B74)</f>
        <v>4050</v>
      </c>
      <c r="C75" s="17">
        <f>SUM(C65:C74)</f>
        <v>3469.83</v>
      </c>
      <c r="D75" s="25">
        <f>SUM(D65:D74)</f>
        <v>4250</v>
      </c>
      <c r="E75" s="17">
        <f>SUM(E65:E74)</f>
        <v>2274.27</v>
      </c>
      <c r="F75" s="25">
        <f>SUM(F65:F74)</f>
        <v>4400</v>
      </c>
      <c r="G75" s="25"/>
      <c r="H75" s="73">
        <f>SUM(H65:H74)</f>
        <v>4000</v>
      </c>
      <c r="I75" s="24">
        <v>672.38</v>
      </c>
    </row>
    <row r="76" spans="1:9" ht="12.75" customHeight="1" x14ac:dyDescent="0.2">
      <c r="A76" s="10" t="s">
        <v>185</v>
      </c>
      <c r="B76" s="24">
        <v>13264.32</v>
      </c>
      <c r="C76" s="14">
        <v>0</v>
      </c>
      <c r="D76" s="24">
        <v>15972.28</v>
      </c>
      <c r="E76" s="4">
        <v>0</v>
      </c>
      <c r="F76" s="24">
        <v>28672.6</v>
      </c>
      <c r="G76" s="24"/>
      <c r="H76" s="71">
        <v>24088.99</v>
      </c>
      <c r="I76" s="25">
        <f>SUM(I66:I75)</f>
        <v>3589.4100000000003</v>
      </c>
    </row>
    <row r="77" spans="1:9" ht="12.75" customHeight="1" x14ac:dyDescent="0.2">
      <c r="A77" s="10" t="s">
        <v>184</v>
      </c>
      <c r="B77" s="24">
        <v>0</v>
      </c>
      <c r="C77" s="14">
        <v>1569.46</v>
      </c>
      <c r="D77" s="24">
        <v>0</v>
      </c>
      <c r="E77" s="4">
        <v>0</v>
      </c>
      <c r="F77" s="24">
        <v>1500</v>
      </c>
      <c r="G77" s="24">
        <v>938.6</v>
      </c>
      <c r="H77" s="71">
        <v>0</v>
      </c>
      <c r="I77" s="24">
        <v>17220</v>
      </c>
    </row>
    <row r="78" spans="1:9" ht="12.75" customHeight="1" x14ac:dyDescent="0.2">
      <c r="A78" s="58" t="s">
        <v>178</v>
      </c>
      <c r="B78" s="60"/>
      <c r="C78" s="59"/>
      <c r="D78" s="60">
        <v>1000</v>
      </c>
      <c r="E78" s="4">
        <v>0</v>
      </c>
      <c r="F78" s="60">
        <v>0</v>
      </c>
      <c r="G78" s="60"/>
      <c r="H78" s="72">
        <v>0</v>
      </c>
      <c r="I78" s="24"/>
    </row>
    <row r="79" spans="1:9" ht="12.75" customHeight="1" x14ac:dyDescent="0.2">
      <c r="A79" s="10" t="s">
        <v>22</v>
      </c>
      <c r="B79" s="24">
        <v>3000</v>
      </c>
      <c r="C79" s="14">
        <v>3000</v>
      </c>
      <c r="D79" s="24">
        <v>5300</v>
      </c>
      <c r="E79" s="4">
        <v>0</v>
      </c>
      <c r="F79" s="24">
        <v>3000</v>
      </c>
      <c r="G79" s="24"/>
      <c r="H79" s="71">
        <v>0</v>
      </c>
      <c r="I79" s="60"/>
    </row>
    <row r="80" spans="1:9" x14ac:dyDescent="0.2">
      <c r="A80" s="8"/>
      <c r="B80" s="21"/>
      <c r="C80" s="4"/>
      <c r="D80" s="21"/>
      <c r="E80" s="4"/>
      <c r="F80" s="21"/>
      <c r="G80" s="21"/>
      <c r="H80" s="66"/>
      <c r="I80" s="24"/>
    </row>
    <row r="81" spans="1:9" ht="12.75" customHeight="1" x14ac:dyDescent="0.2">
      <c r="A81" s="18" t="s">
        <v>58</v>
      </c>
      <c r="B81" s="63">
        <f t="shared" ref="B81:I82" si="1">((SUM(B31:B79)-B63)-B75)-B45</f>
        <v>102067.32</v>
      </c>
      <c r="C81" s="63">
        <f t="shared" si="1"/>
        <v>81760.739999999991</v>
      </c>
      <c r="D81" s="63">
        <f t="shared" si="1"/>
        <v>109117.41</v>
      </c>
      <c r="E81" s="63">
        <f t="shared" si="1"/>
        <v>61332.320000000014</v>
      </c>
      <c r="F81" s="25">
        <f t="shared" si="1"/>
        <v>114695.01000000001</v>
      </c>
      <c r="G81" s="63">
        <f t="shared" si="1"/>
        <v>65893.529999999984</v>
      </c>
      <c r="H81" s="73">
        <f t="shared" si="1"/>
        <v>108745.98999999999</v>
      </c>
      <c r="I81" s="21"/>
    </row>
    <row r="82" spans="1:9" ht="12.75" customHeight="1" x14ac:dyDescent="0.2">
      <c r="I82" s="25">
        <f t="shared" si="1"/>
        <v>73631.75</v>
      </c>
    </row>
    <row r="84" spans="1:9" ht="12.75" customHeight="1" x14ac:dyDescent="0.2">
      <c r="A84" t="s">
        <v>210</v>
      </c>
    </row>
    <row r="85" spans="1:9" ht="12.75" customHeight="1" x14ac:dyDescent="0.2">
      <c r="A85" t="s">
        <v>211</v>
      </c>
    </row>
    <row r="86" spans="1:9" ht="12.75" customHeight="1" x14ac:dyDescent="0.2">
      <c r="A86" t="s">
        <v>212</v>
      </c>
    </row>
  </sheetData>
  <mergeCells count="2">
    <mergeCell ref="A1:E1"/>
    <mergeCell ref="A2:E2"/>
  </mergeCells>
  <phoneticPr fontId="18" type="noConversion"/>
  <printOptions horizontalCentered="1" verticalCentered="1"/>
  <pageMargins left="0.25" right="0.25" top="0.75" bottom="0.75" header="0.3" footer="0.3"/>
  <pageSetup scale="83" fitToHeight="2" orientation="landscape" r:id="rId1"/>
  <headerFooter scaleWithDoc="0">
    <oddHeader>Page &amp;P</oddHeader>
    <oddFooter xml:space="preserve">&amp;L&amp;"Arial,Bold"
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75"/>
  <sheetViews>
    <sheetView workbookViewId="0">
      <selection activeCell="N25" sqref="N25"/>
    </sheetView>
  </sheetViews>
  <sheetFormatPr defaultRowHeight="12.75" x14ac:dyDescent="0.2"/>
  <cols>
    <col min="1" max="1" width="29.7109375" customWidth="1"/>
    <col min="2" max="2" width="11.85546875" customWidth="1"/>
  </cols>
  <sheetData>
    <row r="1" spans="1:2" x14ac:dyDescent="0.2">
      <c r="A1" s="1"/>
      <c r="B1" s="2" t="s">
        <v>17</v>
      </c>
    </row>
    <row r="2" spans="1:2" x14ac:dyDescent="0.2">
      <c r="A2" s="1"/>
      <c r="B2" s="2" t="s">
        <v>18</v>
      </c>
    </row>
    <row r="3" spans="1:2" x14ac:dyDescent="0.2">
      <c r="A3" s="1"/>
      <c r="B3" s="2" t="s">
        <v>69</v>
      </c>
    </row>
    <row r="4" spans="1:2" x14ac:dyDescent="0.2">
      <c r="A4" s="3" t="s">
        <v>9</v>
      </c>
      <c r="B4" s="1"/>
    </row>
    <row r="5" spans="1:2" x14ac:dyDescent="0.2">
      <c r="A5" s="1" t="s">
        <v>57</v>
      </c>
      <c r="B5" s="4">
        <v>0</v>
      </c>
    </row>
    <row r="6" spans="1:2" x14ac:dyDescent="0.2">
      <c r="A6" s="1" t="s">
        <v>67</v>
      </c>
      <c r="B6" s="4">
        <v>0</v>
      </c>
    </row>
    <row r="7" spans="1:2" x14ac:dyDescent="0.2">
      <c r="A7" s="1" t="s">
        <v>1</v>
      </c>
      <c r="B7" s="4">
        <v>0</v>
      </c>
    </row>
    <row r="8" spans="1:2" x14ac:dyDescent="0.2">
      <c r="A8" s="6" t="s">
        <v>62</v>
      </c>
      <c r="B8" s="7">
        <f>SUM(B5:B7)</f>
        <v>0</v>
      </c>
    </row>
    <row r="9" spans="1:2" x14ac:dyDescent="0.2">
      <c r="A9" s="1" t="s">
        <v>56</v>
      </c>
      <c r="B9" s="4">
        <v>5000</v>
      </c>
    </row>
    <row r="10" spans="1:2" x14ac:dyDescent="0.2">
      <c r="A10" s="1" t="s">
        <v>63</v>
      </c>
      <c r="B10" s="4"/>
    </row>
    <row r="11" spans="1:2" x14ac:dyDescent="0.2">
      <c r="A11" s="1" t="s">
        <v>29</v>
      </c>
      <c r="B11" s="4">
        <v>100</v>
      </c>
    </row>
    <row r="12" spans="1:2" x14ac:dyDescent="0.2">
      <c r="A12" s="8" t="s">
        <v>53</v>
      </c>
      <c r="B12" s="4">
        <v>0</v>
      </c>
    </row>
    <row r="13" spans="1:2" x14ac:dyDescent="0.2">
      <c r="A13" s="1" t="s">
        <v>6</v>
      </c>
      <c r="B13" s="4">
        <v>241</v>
      </c>
    </row>
    <row r="14" spans="1:2" x14ac:dyDescent="0.2">
      <c r="A14" s="1" t="s">
        <v>44</v>
      </c>
      <c r="B14" s="4">
        <v>9360.02</v>
      </c>
    </row>
    <row r="15" spans="1:2" x14ac:dyDescent="0.2">
      <c r="A15" s="1" t="s">
        <v>11</v>
      </c>
      <c r="B15" s="4">
        <v>0</v>
      </c>
    </row>
    <row r="16" spans="1:2" x14ac:dyDescent="0.2">
      <c r="A16" s="6" t="s">
        <v>23</v>
      </c>
      <c r="B16" s="7">
        <f>SUM(B13:B15)</f>
        <v>9601.02</v>
      </c>
    </row>
    <row r="17" spans="1:2" x14ac:dyDescent="0.2">
      <c r="A17" s="1" t="s">
        <v>28</v>
      </c>
      <c r="B17" s="4">
        <v>0</v>
      </c>
    </row>
    <row r="18" spans="1:2" x14ac:dyDescent="0.2">
      <c r="A18" s="1" t="s">
        <v>5</v>
      </c>
      <c r="B18" s="4">
        <v>2333</v>
      </c>
    </row>
    <row r="19" spans="1:2" x14ac:dyDescent="0.2">
      <c r="A19" s="1" t="s">
        <v>68</v>
      </c>
      <c r="B19" s="4">
        <v>966</v>
      </c>
    </row>
    <row r="20" spans="1:2" x14ac:dyDescent="0.2">
      <c r="A20" s="8"/>
      <c r="B20" s="4"/>
    </row>
    <row r="21" spans="1:2" x14ac:dyDescent="0.2">
      <c r="A21" s="9" t="s">
        <v>54</v>
      </c>
      <c r="B21" s="27">
        <f>SUM(B8:B19)-B16</f>
        <v>18000.02</v>
      </c>
    </row>
    <row r="22" spans="1:2" x14ac:dyDescent="0.2">
      <c r="A22" s="10"/>
      <c r="B22" s="11" t="s">
        <v>17</v>
      </c>
    </row>
    <row r="23" spans="1:2" x14ac:dyDescent="0.2">
      <c r="A23" s="10"/>
      <c r="B23" s="11" t="s">
        <v>18</v>
      </c>
    </row>
    <row r="24" spans="1:2" x14ac:dyDescent="0.2">
      <c r="A24" s="10"/>
      <c r="B24" s="11" t="s">
        <v>69</v>
      </c>
    </row>
    <row r="25" spans="1:2" x14ac:dyDescent="0.2">
      <c r="A25" s="12" t="s">
        <v>33</v>
      </c>
      <c r="B25" s="14"/>
    </row>
    <row r="26" spans="1:2" x14ac:dyDescent="0.2">
      <c r="A26" s="10" t="s">
        <v>24</v>
      </c>
      <c r="B26" s="14">
        <v>0</v>
      </c>
    </row>
    <row r="27" spans="1:2" x14ac:dyDescent="0.2">
      <c r="A27" s="10" t="s">
        <v>2</v>
      </c>
      <c r="B27" s="14">
        <v>0</v>
      </c>
    </row>
    <row r="28" spans="1:2" x14ac:dyDescent="0.2">
      <c r="A28" s="10" t="s">
        <v>59</v>
      </c>
      <c r="B28" s="14">
        <v>0</v>
      </c>
    </row>
    <row r="29" spans="1:2" x14ac:dyDescent="0.2">
      <c r="A29" s="10" t="s">
        <v>12</v>
      </c>
      <c r="B29" s="14">
        <v>1436</v>
      </c>
    </row>
    <row r="30" spans="1:2" x14ac:dyDescent="0.2">
      <c r="A30" s="10" t="s">
        <v>42</v>
      </c>
      <c r="B30" s="14">
        <v>2469.25</v>
      </c>
    </row>
    <row r="31" spans="1:2" x14ac:dyDescent="0.2">
      <c r="A31" s="10" t="s">
        <v>15</v>
      </c>
      <c r="B31" s="14">
        <v>0</v>
      </c>
    </row>
    <row r="32" spans="1:2" x14ac:dyDescent="0.2">
      <c r="A32" s="10" t="s">
        <v>21</v>
      </c>
      <c r="B32" s="14">
        <v>0</v>
      </c>
    </row>
    <row r="33" spans="1:2" x14ac:dyDescent="0.2">
      <c r="A33" s="10" t="s">
        <v>55</v>
      </c>
      <c r="B33" s="14">
        <v>1045</v>
      </c>
    </row>
    <row r="34" spans="1:2" x14ac:dyDescent="0.2">
      <c r="A34" s="10" t="s">
        <v>43</v>
      </c>
      <c r="B34" s="14">
        <v>0</v>
      </c>
    </row>
    <row r="35" spans="1:2" x14ac:dyDescent="0.2">
      <c r="A35" s="15" t="s">
        <v>26</v>
      </c>
      <c r="B35" s="14">
        <v>0</v>
      </c>
    </row>
    <row r="36" spans="1:2" x14ac:dyDescent="0.2">
      <c r="A36" s="10" t="s">
        <v>27</v>
      </c>
      <c r="B36" s="14">
        <v>264.39</v>
      </c>
    </row>
    <row r="37" spans="1:2" x14ac:dyDescent="0.2">
      <c r="A37" s="10" t="s">
        <v>35</v>
      </c>
      <c r="B37" s="14">
        <v>9310.2199999999993</v>
      </c>
    </row>
    <row r="38" spans="1:2" x14ac:dyDescent="0.2">
      <c r="A38" s="10" t="s">
        <v>50</v>
      </c>
      <c r="B38" s="14">
        <v>1732.27</v>
      </c>
    </row>
    <row r="39" spans="1:2" x14ac:dyDescent="0.2">
      <c r="A39" s="16" t="s">
        <v>40</v>
      </c>
      <c r="B39" s="17">
        <f>SUM(B36:B38)</f>
        <v>11306.88</v>
      </c>
    </row>
    <row r="40" spans="1:2" x14ac:dyDescent="0.2">
      <c r="A40" s="10" t="s">
        <v>20</v>
      </c>
      <c r="B40" s="14">
        <v>0</v>
      </c>
    </row>
    <row r="41" spans="1:2" x14ac:dyDescent="0.2">
      <c r="A41" s="10" t="s">
        <v>49</v>
      </c>
      <c r="B41" s="14">
        <v>0</v>
      </c>
    </row>
    <row r="42" spans="1:2" x14ac:dyDescent="0.2">
      <c r="A42" s="10" t="s">
        <v>34</v>
      </c>
      <c r="B42" s="14">
        <v>0</v>
      </c>
    </row>
    <row r="43" spans="1:2" x14ac:dyDescent="0.2">
      <c r="A43" s="10" t="s">
        <v>19</v>
      </c>
      <c r="B43" s="14">
        <v>0</v>
      </c>
    </row>
    <row r="44" spans="1:2" x14ac:dyDescent="0.2">
      <c r="A44" s="10" t="s">
        <v>39</v>
      </c>
      <c r="B44" s="14">
        <v>6398</v>
      </c>
    </row>
    <row r="45" spans="1:2" x14ac:dyDescent="0.2">
      <c r="A45" s="10" t="s">
        <v>14</v>
      </c>
      <c r="B45" s="14">
        <v>196.25</v>
      </c>
    </row>
    <row r="46" spans="1:2" x14ac:dyDescent="0.2">
      <c r="A46" s="10" t="s">
        <v>61</v>
      </c>
      <c r="B46" s="14">
        <v>0</v>
      </c>
    </row>
    <row r="47" spans="1:2" x14ac:dyDescent="0.2">
      <c r="A47" s="10" t="s">
        <v>66</v>
      </c>
      <c r="B47" s="14">
        <v>170</v>
      </c>
    </row>
    <row r="48" spans="1:2" x14ac:dyDescent="0.2">
      <c r="A48" s="10" t="s">
        <v>30</v>
      </c>
      <c r="B48" s="14">
        <v>0</v>
      </c>
    </row>
    <row r="49" spans="1:2" x14ac:dyDescent="0.2">
      <c r="A49" s="10" t="s">
        <v>37</v>
      </c>
      <c r="B49" s="14">
        <v>0</v>
      </c>
    </row>
    <row r="50" spans="1:2" x14ac:dyDescent="0.2">
      <c r="A50" s="10" t="s">
        <v>8</v>
      </c>
      <c r="B50" s="14">
        <v>291.94</v>
      </c>
    </row>
    <row r="51" spans="1:2" x14ac:dyDescent="0.2">
      <c r="A51" s="15" t="s">
        <v>36</v>
      </c>
      <c r="B51" s="14"/>
    </row>
    <row r="52" spans="1:2" x14ac:dyDescent="0.2">
      <c r="A52" s="10" t="s">
        <v>52</v>
      </c>
      <c r="B52" s="14">
        <v>0</v>
      </c>
    </row>
    <row r="53" spans="1:2" x14ac:dyDescent="0.2">
      <c r="A53" s="10" t="s">
        <v>45</v>
      </c>
      <c r="B53" s="14">
        <v>7956.39</v>
      </c>
    </row>
    <row r="54" spans="1:2" x14ac:dyDescent="0.2">
      <c r="A54" s="10" t="s">
        <v>41</v>
      </c>
      <c r="B54" s="14">
        <v>0</v>
      </c>
    </row>
    <row r="55" spans="1:2" x14ac:dyDescent="0.2">
      <c r="A55" s="10" t="s">
        <v>32</v>
      </c>
      <c r="B55" s="14">
        <v>0</v>
      </c>
    </row>
    <row r="56" spans="1:2" x14ac:dyDescent="0.2">
      <c r="A56" s="10" t="s">
        <v>65</v>
      </c>
      <c r="B56" s="14">
        <v>0</v>
      </c>
    </row>
    <row r="57" spans="1:2" x14ac:dyDescent="0.2">
      <c r="A57" s="16" t="s">
        <v>4</v>
      </c>
      <c r="B57" s="17">
        <f>SUM(B52:B56)</f>
        <v>7956.39</v>
      </c>
    </row>
    <row r="58" spans="1:2" x14ac:dyDescent="0.2">
      <c r="A58" s="15" t="s">
        <v>0</v>
      </c>
      <c r="B58" s="14"/>
    </row>
    <row r="59" spans="1:2" x14ac:dyDescent="0.2">
      <c r="A59" s="10" t="s">
        <v>64</v>
      </c>
      <c r="B59" s="14">
        <v>223.55</v>
      </c>
    </row>
    <row r="60" spans="1:2" x14ac:dyDescent="0.2">
      <c r="A60" s="10" t="s">
        <v>31</v>
      </c>
      <c r="B60" s="14">
        <v>0</v>
      </c>
    </row>
    <row r="61" spans="1:2" x14ac:dyDescent="0.2">
      <c r="A61" s="10" t="s">
        <v>3</v>
      </c>
      <c r="B61" s="14">
        <v>351.5</v>
      </c>
    </row>
    <row r="62" spans="1:2" x14ac:dyDescent="0.2">
      <c r="A62" s="10" t="s">
        <v>16</v>
      </c>
      <c r="B62" s="14">
        <v>0</v>
      </c>
    </row>
    <row r="63" spans="1:2" x14ac:dyDescent="0.2">
      <c r="A63" s="10" t="s">
        <v>46</v>
      </c>
      <c r="B63" s="14">
        <v>0</v>
      </c>
    </row>
    <row r="64" spans="1:2" x14ac:dyDescent="0.2">
      <c r="A64" s="10" t="s">
        <v>38</v>
      </c>
      <c r="B64" s="14">
        <v>205.32</v>
      </c>
    </row>
    <row r="65" spans="1:2" x14ac:dyDescent="0.2">
      <c r="A65" s="10" t="s">
        <v>10</v>
      </c>
      <c r="B65" s="14">
        <v>353.89</v>
      </c>
    </row>
    <row r="66" spans="1:2" x14ac:dyDescent="0.2">
      <c r="A66" s="10" t="s">
        <v>51</v>
      </c>
      <c r="B66" s="14">
        <v>0</v>
      </c>
    </row>
    <row r="67" spans="1:2" x14ac:dyDescent="0.2">
      <c r="A67" s="10" t="s">
        <v>7</v>
      </c>
      <c r="B67" s="14">
        <v>0</v>
      </c>
    </row>
    <row r="68" spans="1:2" x14ac:dyDescent="0.2">
      <c r="A68" s="10" t="s">
        <v>25</v>
      </c>
      <c r="B68" s="14">
        <v>784.76</v>
      </c>
    </row>
    <row r="69" spans="1:2" x14ac:dyDescent="0.2">
      <c r="A69" s="28" t="s">
        <v>70</v>
      </c>
      <c r="B69" s="29"/>
    </row>
    <row r="70" spans="1:2" x14ac:dyDescent="0.2">
      <c r="A70" s="16" t="s">
        <v>13</v>
      </c>
      <c r="B70" s="17">
        <f>SUM(B59:B68)</f>
        <v>1919.0199999999998</v>
      </c>
    </row>
    <row r="71" spans="1:2" x14ac:dyDescent="0.2">
      <c r="A71" s="10" t="s">
        <v>60</v>
      </c>
      <c r="B71" s="14">
        <v>0</v>
      </c>
    </row>
    <row r="72" spans="1:2" x14ac:dyDescent="0.2">
      <c r="A72" s="10" t="s">
        <v>68</v>
      </c>
      <c r="B72" s="14">
        <v>0</v>
      </c>
    </row>
    <row r="73" spans="1:2" x14ac:dyDescent="0.2">
      <c r="A73" s="10" t="s">
        <v>22</v>
      </c>
      <c r="B73" s="14">
        <v>0</v>
      </c>
    </row>
    <row r="74" spans="1:2" x14ac:dyDescent="0.2">
      <c r="A74" s="8"/>
      <c r="B74" s="4"/>
    </row>
    <row r="75" spans="1:2" x14ac:dyDescent="0.2">
      <c r="A75" s="18" t="s">
        <v>58</v>
      </c>
      <c r="B75" s="17">
        <f>((SUM(B26:B73)-B57)-B70)-B39</f>
        <v>33188.73000000001</v>
      </c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B1" workbookViewId="0">
      <selection activeCell="E49" sqref="E49"/>
    </sheetView>
  </sheetViews>
  <sheetFormatPr defaultRowHeight="15" x14ac:dyDescent="0.2"/>
  <cols>
    <col min="1" max="1" width="92.28515625" style="30" bestFit="1" customWidth="1"/>
    <col min="2" max="2" width="21.28515625" style="31" bestFit="1" customWidth="1"/>
    <col min="3" max="3" width="2.42578125" style="30" customWidth="1"/>
    <col min="4" max="4" width="102.85546875" style="30" bestFit="1" customWidth="1"/>
    <col min="5" max="5" width="13.5703125" style="31" bestFit="1" customWidth="1"/>
    <col min="6" max="6" width="10.28515625" style="30" bestFit="1" customWidth="1"/>
    <col min="7" max="256" width="9.140625" style="30"/>
    <col min="257" max="257" width="92.28515625" style="30" bestFit="1" customWidth="1"/>
    <col min="258" max="258" width="21.28515625" style="30" bestFit="1" customWidth="1"/>
    <col min="259" max="259" width="2.42578125" style="30" customWidth="1"/>
    <col min="260" max="260" width="102.85546875" style="30" bestFit="1" customWidth="1"/>
    <col min="261" max="261" width="13.5703125" style="30" bestFit="1" customWidth="1"/>
    <col min="262" max="262" width="10.28515625" style="30" bestFit="1" customWidth="1"/>
    <col min="263" max="512" width="9.140625" style="30"/>
    <col min="513" max="513" width="92.28515625" style="30" bestFit="1" customWidth="1"/>
    <col min="514" max="514" width="21.28515625" style="30" bestFit="1" customWidth="1"/>
    <col min="515" max="515" width="2.42578125" style="30" customWidth="1"/>
    <col min="516" max="516" width="102.85546875" style="30" bestFit="1" customWidth="1"/>
    <col min="517" max="517" width="13.5703125" style="30" bestFit="1" customWidth="1"/>
    <col min="518" max="518" width="10.28515625" style="30" bestFit="1" customWidth="1"/>
    <col min="519" max="768" width="9.140625" style="30"/>
    <col min="769" max="769" width="92.28515625" style="30" bestFit="1" customWidth="1"/>
    <col min="770" max="770" width="21.28515625" style="30" bestFit="1" customWidth="1"/>
    <col min="771" max="771" width="2.42578125" style="30" customWidth="1"/>
    <col min="772" max="772" width="102.85546875" style="30" bestFit="1" customWidth="1"/>
    <col min="773" max="773" width="13.5703125" style="30" bestFit="1" customWidth="1"/>
    <col min="774" max="774" width="10.28515625" style="30" bestFit="1" customWidth="1"/>
    <col min="775" max="1024" width="9.140625" style="30"/>
    <col min="1025" max="1025" width="92.28515625" style="30" bestFit="1" customWidth="1"/>
    <col min="1026" max="1026" width="21.28515625" style="30" bestFit="1" customWidth="1"/>
    <col min="1027" max="1027" width="2.42578125" style="30" customWidth="1"/>
    <col min="1028" max="1028" width="102.85546875" style="30" bestFit="1" customWidth="1"/>
    <col min="1029" max="1029" width="13.5703125" style="30" bestFit="1" customWidth="1"/>
    <col min="1030" max="1030" width="10.28515625" style="30" bestFit="1" customWidth="1"/>
    <col min="1031" max="1280" width="9.140625" style="30"/>
    <col min="1281" max="1281" width="92.28515625" style="30" bestFit="1" customWidth="1"/>
    <col min="1282" max="1282" width="21.28515625" style="30" bestFit="1" customWidth="1"/>
    <col min="1283" max="1283" width="2.42578125" style="30" customWidth="1"/>
    <col min="1284" max="1284" width="102.85546875" style="30" bestFit="1" customWidth="1"/>
    <col min="1285" max="1285" width="13.5703125" style="30" bestFit="1" customWidth="1"/>
    <col min="1286" max="1286" width="10.28515625" style="30" bestFit="1" customWidth="1"/>
    <col min="1287" max="1536" width="9.140625" style="30"/>
    <col min="1537" max="1537" width="92.28515625" style="30" bestFit="1" customWidth="1"/>
    <col min="1538" max="1538" width="21.28515625" style="30" bestFit="1" customWidth="1"/>
    <col min="1539" max="1539" width="2.42578125" style="30" customWidth="1"/>
    <col min="1540" max="1540" width="102.85546875" style="30" bestFit="1" customWidth="1"/>
    <col min="1541" max="1541" width="13.5703125" style="30" bestFit="1" customWidth="1"/>
    <col min="1542" max="1542" width="10.28515625" style="30" bestFit="1" customWidth="1"/>
    <col min="1543" max="1792" width="9.140625" style="30"/>
    <col min="1793" max="1793" width="92.28515625" style="30" bestFit="1" customWidth="1"/>
    <col min="1794" max="1794" width="21.28515625" style="30" bestFit="1" customWidth="1"/>
    <col min="1795" max="1795" width="2.42578125" style="30" customWidth="1"/>
    <col min="1796" max="1796" width="102.85546875" style="30" bestFit="1" customWidth="1"/>
    <col min="1797" max="1797" width="13.5703125" style="30" bestFit="1" customWidth="1"/>
    <col min="1798" max="1798" width="10.28515625" style="30" bestFit="1" customWidth="1"/>
    <col min="1799" max="2048" width="9.140625" style="30"/>
    <col min="2049" max="2049" width="92.28515625" style="30" bestFit="1" customWidth="1"/>
    <col min="2050" max="2050" width="21.28515625" style="30" bestFit="1" customWidth="1"/>
    <col min="2051" max="2051" width="2.42578125" style="30" customWidth="1"/>
    <col min="2052" max="2052" width="102.85546875" style="30" bestFit="1" customWidth="1"/>
    <col min="2053" max="2053" width="13.5703125" style="30" bestFit="1" customWidth="1"/>
    <col min="2054" max="2054" width="10.28515625" style="30" bestFit="1" customWidth="1"/>
    <col min="2055" max="2304" width="9.140625" style="30"/>
    <col min="2305" max="2305" width="92.28515625" style="30" bestFit="1" customWidth="1"/>
    <col min="2306" max="2306" width="21.28515625" style="30" bestFit="1" customWidth="1"/>
    <col min="2307" max="2307" width="2.42578125" style="30" customWidth="1"/>
    <col min="2308" max="2308" width="102.85546875" style="30" bestFit="1" customWidth="1"/>
    <col min="2309" max="2309" width="13.5703125" style="30" bestFit="1" customWidth="1"/>
    <col min="2310" max="2310" width="10.28515625" style="30" bestFit="1" customWidth="1"/>
    <col min="2311" max="2560" width="9.140625" style="30"/>
    <col min="2561" max="2561" width="92.28515625" style="30" bestFit="1" customWidth="1"/>
    <col min="2562" max="2562" width="21.28515625" style="30" bestFit="1" customWidth="1"/>
    <col min="2563" max="2563" width="2.42578125" style="30" customWidth="1"/>
    <col min="2564" max="2564" width="102.85546875" style="30" bestFit="1" customWidth="1"/>
    <col min="2565" max="2565" width="13.5703125" style="30" bestFit="1" customWidth="1"/>
    <col min="2566" max="2566" width="10.28515625" style="30" bestFit="1" customWidth="1"/>
    <col min="2567" max="2816" width="9.140625" style="30"/>
    <col min="2817" max="2817" width="92.28515625" style="30" bestFit="1" customWidth="1"/>
    <col min="2818" max="2818" width="21.28515625" style="30" bestFit="1" customWidth="1"/>
    <col min="2819" max="2819" width="2.42578125" style="30" customWidth="1"/>
    <col min="2820" max="2820" width="102.85546875" style="30" bestFit="1" customWidth="1"/>
    <col min="2821" max="2821" width="13.5703125" style="30" bestFit="1" customWidth="1"/>
    <col min="2822" max="2822" width="10.28515625" style="30" bestFit="1" customWidth="1"/>
    <col min="2823" max="3072" width="9.140625" style="30"/>
    <col min="3073" max="3073" width="92.28515625" style="30" bestFit="1" customWidth="1"/>
    <col min="3074" max="3074" width="21.28515625" style="30" bestFit="1" customWidth="1"/>
    <col min="3075" max="3075" width="2.42578125" style="30" customWidth="1"/>
    <col min="3076" max="3076" width="102.85546875" style="30" bestFit="1" customWidth="1"/>
    <col min="3077" max="3077" width="13.5703125" style="30" bestFit="1" customWidth="1"/>
    <col min="3078" max="3078" width="10.28515625" style="30" bestFit="1" customWidth="1"/>
    <col min="3079" max="3328" width="9.140625" style="30"/>
    <col min="3329" max="3329" width="92.28515625" style="30" bestFit="1" customWidth="1"/>
    <col min="3330" max="3330" width="21.28515625" style="30" bestFit="1" customWidth="1"/>
    <col min="3331" max="3331" width="2.42578125" style="30" customWidth="1"/>
    <col min="3332" max="3332" width="102.85546875" style="30" bestFit="1" customWidth="1"/>
    <col min="3333" max="3333" width="13.5703125" style="30" bestFit="1" customWidth="1"/>
    <col min="3334" max="3334" width="10.28515625" style="30" bestFit="1" customWidth="1"/>
    <col min="3335" max="3584" width="9.140625" style="30"/>
    <col min="3585" max="3585" width="92.28515625" style="30" bestFit="1" customWidth="1"/>
    <col min="3586" max="3586" width="21.28515625" style="30" bestFit="1" customWidth="1"/>
    <col min="3587" max="3587" width="2.42578125" style="30" customWidth="1"/>
    <col min="3588" max="3588" width="102.85546875" style="30" bestFit="1" customWidth="1"/>
    <col min="3589" max="3589" width="13.5703125" style="30" bestFit="1" customWidth="1"/>
    <col min="3590" max="3590" width="10.28515625" style="30" bestFit="1" customWidth="1"/>
    <col min="3591" max="3840" width="9.140625" style="30"/>
    <col min="3841" max="3841" width="92.28515625" style="30" bestFit="1" customWidth="1"/>
    <col min="3842" max="3842" width="21.28515625" style="30" bestFit="1" customWidth="1"/>
    <col min="3843" max="3843" width="2.42578125" style="30" customWidth="1"/>
    <col min="3844" max="3844" width="102.85546875" style="30" bestFit="1" customWidth="1"/>
    <col min="3845" max="3845" width="13.5703125" style="30" bestFit="1" customWidth="1"/>
    <col min="3846" max="3846" width="10.28515625" style="30" bestFit="1" customWidth="1"/>
    <col min="3847" max="4096" width="9.140625" style="30"/>
    <col min="4097" max="4097" width="92.28515625" style="30" bestFit="1" customWidth="1"/>
    <col min="4098" max="4098" width="21.28515625" style="30" bestFit="1" customWidth="1"/>
    <col min="4099" max="4099" width="2.42578125" style="30" customWidth="1"/>
    <col min="4100" max="4100" width="102.85546875" style="30" bestFit="1" customWidth="1"/>
    <col min="4101" max="4101" width="13.5703125" style="30" bestFit="1" customWidth="1"/>
    <col min="4102" max="4102" width="10.28515625" style="30" bestFit="1" customWidth="1"/>
    <col min="4103" max="4352" width="9.140625" style="30"/>
    <col min="4353" max="4353" width="92.28515625" style="30" bestFit="1" customWidth="1"/>
    <col min="4354" max="4354" width="21.28515625" style="30" bestFit="1" customWidth="1"/>
    <col min="4355" max="4355" width="2.42578125" style="30" customWidth="1"/>
    <col min="4356" max="4356" width="102.85546875" style="30" bestFit="1" customWidth="1"/>
    <col min="4357" max="4357" width="13.5703125" style="30" bestFit="1" customWidth="1"/>
    <col min="4358" max="4358" width="10.28515625" style="30" bestFit="1" customWidth="1"/>
    <col min="4359" max="4608" width="9.140625" style="30"/>
    <col min="4609" max="4609" width="92.28515625" style="30" bestFit="1" customWidth="1"/>
    <col min="4610" max="4610" width="21.28515625" style="30" bestFit="1" customWidth="1"/>
    <col min="4611" max="4611" width="2.42578125" style="30" customWidth="1"/>
    <col min="4612" max="4612" width="102.85546875" style="30" bestFit="1" customWidth="1"/>
    <col min="4613" max="4613" width="13.5703125" style="30" bestFit="1" customWidth="1"/>
    <col min="4614" max="4614" width="10.28515625" style="30" bestFit="1" customWidth="1"/>
    <col min="4615" max="4864" width="9.140625" style="30"/>
    <col min="4865" max="4865" width="92.28515625" style="30" bestFit="1" customWidth="1"/>
    <col min="4866" max="4866" width="21.28515625" style="30" bestFit="1" customWidth="1"/>
    <col min="4867" max="4867" width="2.42578125" style="30" customWidth="1"/>
    <col min="4868" max="4868" width="102.85546875" style="30" bestFit="1" customWidth="1"/>
    <col min="4869" max="4869" width="13.5703125" style="30" bestFit="1" customWidth="1"/>
    <col min="4870" max="4870" width="10.28515625" style="30" bestFit="1" customWidth="1"/>
    <col min="4871" max="5120" width="9.140625" style="30"/>
    <col min="5121" max="5121" width="92.28515625" style="30" bestFit="1" customWidth="1"/>
    <col min="5122" max="5122" width="21.28515625" style="30" bestFit="1" customWidth="1"/>
    <col min="5123" max="5123" width="2.42578125" style="30" customWidth="1"/>
    <col min="5124" max="5124" width="102.85546875" style="30" bestFit="1" customWidth="1"/>
    <col min="5125" max="5125" width="13.5703125" style="30" bestFit="1" customWidth="1"/>
    <col min="5126" max="5126" width="10.28515625" style="30" bestFit="1" customWidth="1"/>
    <col min="5127" max="5376" width="9.140625" style="30"/>
    <col min="5377" max="5377" width="92.28515625" style="30" bestFit="1" customWidth="1"/>
    <col min="5378" max="5378" width="21.28515625" style="30" bestFit="1" customWidth="1"/>
    <col min="5379" max="5379" width="2.42578125" style="30" customWidth="1"/>
    <col min="5380" max="5380" width="102.85546875" style="30" bestFit="1" customWidth="1"/>
    <col min="5381" max="5381" width="13.5703125" style="30" bestFit="1" customWidth="1"/>
    <col min="5382" max="5382" width="10.28515625" style="30" bestFit="1" customWidth="1"/>
    <col min="5383" max="5632" width="9.140625" style="30"/>
    <col min="5633" max="5633" width="92.28515625" style="30" bestFit="1" customWidth="1"/>
    <col min="5634" max="5634" width="21.28515625" style="30" bestFit="1" customWidth="1"/>
    <col min="5635" max="5635" width="2.42578125" style="30" customWidth="1"/>
    <col min="5636" max="5636" width="102.85546875" style="30" bestFit="1" customWidth="1"/>
    <col min="5637" max="5637" width="13.5703125" style="30" bestFit="1" customWidth="1"/>
    <col min="5638" max="5638" width="10.28515625" style="30" bestFit="1" customWidth="1"/>
    <col min="5639" max="5888" width="9.140625" style="30"/>
    <col min="5889" max="5889" width="92.28515625" style="30" bestFit="1" customWidth="1"/>
    <col min="5890" max="5890" width="21.28515625" style="30" bestFit="1" customWidth="1"/>
    <col min="5891" max="5891" width="2.42578125" style="30" customWidth="1"/>
    <col min="5892" max="5892" width="102.85546875" style="30" bestFit="1" customWidth="1"/>
    <col min="5893" max="5893" width="13.5703125" style="30" bestFit="1" customWidth="1"/>
    <col min="5894" max="5894" width="10.28515625" style="30" bestFit="1" customWidth="1"/>
    <col min="5895" max="6144" width="9.140625" style="30"/>
    <col min="6145" max="6145" width="92.28515625" style="30" bestFit="1" customWidth="1"/>
    <col min="6146" max="6146" width="21.28515625" style="30" bestFit="1" customWidth="1"/>
    <col min="6147" max="6147" width="2.42578125" style="30" customWidth="1"/>
    <col min="6148" max="6148" width="102.85546875" style="30" bestFit="1" customWidth="1"/>
    <col min="6149" max="6149" width="13.5703125" style="30" bestFit="1" customWidth="1"/>
    <col min="6150" max="6150" width="10.28515625" style="30" bestFit="1" customWidth="1"/>
    <col min="6151" max="6400" width="9.140625" style="30"/>
    <col min="6401" max="6401" width="92.28515625" style="30" bestFit="1" customWidth="1"/>
    <col min="6402" max="6402" width="21.28515625" style="30" bestFit="1" customWidth="1"/>
    <col min="6403" max="6403" width="2.42578125" style="30" customWidth="1"/>
    <col min="6404" max="6404" width="102.85546875" style="30" bestFit="1" customWidth="1"/>
    <col min="6405" max="6405" width="13.5703125" style="30" bestFit="1" customWidth="1"/>
    <col min="6406" max="6406" width="10.28515625" style="30" bestFit="1" customWidth="1"/>
    <col min="6407" max="6656" width="9.140625" style="30"/>
    <col min="6657" max="6657" width="92.28515625" style="30" bestFit="1" customWidth="1"/>
    <col min="6658" max="6658" width="21.28515625" style="30" bestFit="1" customWidth="1"/>
    <col min="6659" max="6659" width="2.42578125" style="30" customWidth="1"/>
    <col min="6660" max="6660" width="102.85546875" style="30" bestFit="1" customWidth="1"/>
    <col min="6661" max="6661" width="13.5703125" style="30" bestFit="1" customWidth="1"/>
    <col min="6662" max="6662" width="10.28515625" style="30" bestFit="1" customWidth="1"/>
    <col min="6663" max="6912" width="9.140625" style="30"/>
    <col min="6913" max="6913" width="92.28515625" style="30" bestFit="1" customWidth="1"/>
    <col min="6914" max="6914" width="21.28515625" style="30" bestFit="1" customWidth="1"/>
    <col min="6915" max="6915" width="2.42578125" style="30" customWidth="1"/>
    <col min="6916" max="6916" width="102.85546875" style="30" bestFit="1" customWidth="1"/>
    <col min="6917" max="6917" width="13.5703125" style="30" bestFit="1" customWidth="1"/>
    <col min="6918" max="6918" width="10.28515625" style="30" bestFit="1" customWidth="1"/>
    <col min="6919" max="7168" width="9.140625" style="30"/>
    <col min="7169" max="7169" width="92.28515625" style="30" bestFit="1" customWidth="1"/>
    <col min="7170" max="7170" width="21.28515625" style="30" bestFit="1" customWidth="1"/>
    <col min="7171" max="7171" width="2.42578125" style="30" customWidth="1"/>
    <col min="7172" max="7172" width="102.85546875" style="30" bestFit="1" customWidth="1"/>
    <col min="7173" max="7173" width="13.5703125" style="30" bestFit="1" customWidth="1"/>
    <col min="7174" max="7174" width="10.28515625" style="30" bestFit="1" customWidth="1"/>
    <col min="7175" max="7424" width="9.140625" style="30"/>
    <col min="7425" max="7425" width="92.28515625" style="30" bestFit="1" customWidth="1"/>
    <col min="7426" max="7426" width="21.28515625" style="30" bestFit="1" customWidth="1"/>
    <col min="7427" max="7427" width="2.42578125" style="30" customWidth="1"/>
    <col min="7428" max="7428" width="102.85546875" style="30" bestFit="1" customWidth="1"/>
    <col min="7429" max="7429" width="13.5703125" style="30" bestFit="1" customWidth="1"/>
    <col min="7430" max="7430" width="10.28515625" style="30" bestFit="1" customWidth="1"/>
    <col min="7431" max="7680" width="9.140625" style="30"/>
    <col min="7681" max="7681" width="92.28515625" style="30" bestFit="1" customWidth="1"/>
    <col min="7682" max="7682" width="21.28515625" style="30" bestFit="1" customWidth="1"/>
    <col min="7683" max="7683" width="2.42578125" style="30" customWidth="1"/>
    <col min="7684" max="7684" width="102.85546875" style="30" bestFit="1" customWidth="1"/>
    <col min="7685" max="7685" width="13.5703125" style="30" bestFit="1" customWidth="1"/>
    <col min="7686" max="7686" width="10.28515625" style="30" bestFit="1" customWidth="1"/>
    <col min="7687" max="7936" width="9.140625" style="30"/>
    <col min="7937" max="7937" width="92.28515625" style="30" bestFit="1" customWidth="1"/>
    <col min="7938" max="7938" width="21.28515625" style="30" bestFit="1" customWidth="1"/>
    <col min="7939" max="7939" width="2.42578125" style="30" customWidth="1"/>
    <col min="7940" max="7940" width="102.85546875" style="30" bestFit="1" customWidth="1"/>
    <col min="7941" max="7941" width="13.5703125" style="30" bestFit="1" customWidth="1"/>
    <col min="7942" max="7942" width="10.28515625" style="30" bestFit="1" customWidth="1"/>
    <col min="7943" max="8192" width="9.140625" style="30"/>
    <col min="8193" max="8193" width="92.28515625" style="30" bestFit="1" customWidth="1"/>
    <col min="8194" max="8194" width="21.28515625" style="30" bestFit="1" customWidth="1"/>
    <col min="8195" max="8195" width="2.42578125" style="30" customWidth="1"/>
    <col min="8196" max="8196" width="102.85546875" style="30" bestFit="1" customWidth="1"/>
    <col min="8197" max="8197" width="13.5703125" style="30" bestFit="1" customWidth="1"/>
    <col min="8198" max="8198" width="10.28515625" style="30" bestFit="1" customWidth="1"/>
    <col min="8199" max="8448" width="9.140625" style="30"/>
    <col min="8449" max="8449" width="92.28515625" style="30" bestFit="1" customWidth="1"/>
    <col min="8450" max="8450" width="21.28515625" style="30" bestFit="1" customWidth="1"/>
    <col min="8451" max="8451" width="2.42578125" style="30" customWidth="1"/>
    <col min="8452" max="8452" width="102.85546875" style="30" bestFit="1" customWidth="1"/>
    <col min="8453" max="8453" width="13.5703125" style="30" bestFit="1" customWidth="1"/>
    <col min="8454" max="8454" width="10.28515625" style="30" bestFit="1" customWidth="1"/>
    <col min="8455" max="8704" width="9.140625" style="30"/>
    <col min="8705" max="8705" width="92.28515625" style="30" bestFit="1" customWidth="1"/>
    <col min="8706" max="8706" width="21.28515625" style="30" bestFit="1" customWidth="1"/>
    <col min="8707" max="8707" width="2.42578125" style="30" customWidth="1"/>
    <col min="8708" max="8708" width="102.85546875" style="30" bestFit="1" customWidth="1"/>
    <col min="8709" max="8709" width="13.5703125" style="30" bestFit="1" customWidth="1"/>
    <col min="8710" max="8710" width="10.28515625" style="30" bestFit="1" customWidth="1"/>
    <col min="8711" max="8960" width="9.140625" style="30"/>
    <col min="8961" max="8961" width="92.28515625" style="30" bestFit="1" customWidth="1"/>
    <col min="8962" max="8962" width="21.28515625" style="30" bestFit="1" customWidth="1"/>
    <col min="8963" max="8963" width="2.42578125" style="30" customWidth="1"/>
    <col min="8964" max="8964" width="102.85546875" style="30" bestFit="1" customWidth="1"/>
    <col min="8965" max="8965" width="13.5703125" style="30" bestFit="1" customWidth="1"/>
    <col min="8966" max="8966" width="10.28515625" style="30" bestFit="1" customWidth="1"/>
    <col min="8967" max="9216" width="9.140625" style="30"/>
    <col min="9217" max="9217" width="92.28515625" style="30" bestFit="1" customWidth="1"/>
    <col min="9218" max="9218" width="21.28515625" style="30" bestFit="1" customWidth="1"/>
    <col min="9219" max="9219" width="2.42578125" style="30" customWidth="1"/>
    <col min="9220" max="9220" width="102.85546875" style="30" bestFit="1" customWidth="1"/>
    <col min="9221" max="9221" width="13.5703125" style="30" bestFit="1" customWidth="1"/>
    <col min="9222" max="9222" width="10.28515625" style="30" bestFit="1" customWidth="1"/>
    <col min="9223" max="9472" width="9.140625" style="30"/>
    <col min="9473" max="9473" width="92.28515625" style="30" bestFit="1" customWidth="1"/>
    <col min="9474" max="9474" width="21.28515625" style="30" bestFit="1" customWidth="1"/>
    <col min="9475" max="9475" width="2.42578125" style="30" customWidth="1"/>
    <col min="9476" max="9476" width="102.85546875" style="30" bestFit="1" customWidth="1"/>
    <col min="9477" max="9477" width="13.5703125" style="30" bestFit="1" customWidth="1"/>
    <col min="9478" max="9478" width="10.28515625" style="30" bestFit="1" customWidth="1"/>
    <col min="9479" max="9728" width="9.140625" style="30"/>
    <col min="9729" max="9729" width="92.28515625" style="30" bestFit="1" customWidth="1"/>
    <col min="9730" max="9730" width="21.28515625" style="30" bestFit="1" customWidth="1"/>
    <col min="9731" max="9731" width="2.42578125" style="30" customWidth="1"/>
    <col min="9732" max="9732" width="102.85546875" style="30" bestFit="1" customWidth="1"/>
    <col min="9733" max="9733" width="13.5703125" style="30" bestFit="1" customWidth="1"/>
    <col min="9734" max="9734" width="10.28515625" style="30" bestFit="1" customWidth="1"/>
    <col min="9735" max="9984" width="9.140625" style="30"/>
    <col min="9985" max="9985" width="92.28515625" style="30" bestFit="1" customWidth="1"/>
    <col min="9986" max="9986" width="21.28515625" style="30" bestFit="1" customWidth="1"/>
    <col min="9987" max="9987" width="2.42578125" style="30" customWidth="1"/>
    <col min="9988" max="9988" width="102.85546875" style="30" bestFit="1" customWidth="1"/>
    <col min="9989" max="9989" width="13.5703125" style="30" bestFit="1" customWidth="1"/>
    <col min="9990" max="9990" width="10.28515625" style="30" bestFit="1" customWidth="1"/>
    <col min="9991" max="10240" width="9.140625" style="30"/>
    <col min="10241" max="10241" width="92.28515625" style="30" bestFit="1" customWidth="1"/>
    <col min="10242" max="10242" width="21.28515625" style="30" bestFit="1" customWidth="1"/>
    <col min="10243" max="10243" width="2.42578125" style="30" customWidth="1"/>
    <col min="10244" max="10244" width="102.85546875" style="30" bestFit="1" customWidth="1"/>
    <col min="10245" max="10245" width="13.5703125" style="30" bestFit="1" customWidth="1"/>
    <col min="10246" max="10246" width="10.28515625" style="30" bestFit="1" customWidth="1"/>
    <col min="10247" max="10496" width="9.140625" style="30"/>
    <col min="10497" max="10497" width="92.28515625" style="30" bestFit="1" customWidth="1"/>
    <col min="10498" max="10498" width="21.28515625" style="30" bestFit="1" customWidth="1"/>
    <col min="10499" max="10499" width="2.42578125" style="30" customWidth="1"/>
    <col min="10500" max="10500" width="102.85546875" style="30" bestFit="1" customWidth="1"/>
    <col min="10501" max="10501" width="13.5703125" style="30" bestFit="1" customWidth="1"/>
    <col min="10502" max="10502" width="10.28515625" style="30" bestFit="1" customWidth="1"/>
    <col min="10503" max="10752" width="9.140625" style="30"/>
    <col min="10753" max="10753" width="92.28515625" style="30" bestFit="1" customWidth="1"/>
    <col min="10754" max="10754" width="21.28515625" style="30" bestFit="1" customWidth="1"/>
    <col min="10755" max="10755" width="2.42578125" style="30" customWidth="1"/>
    <col min="10756" max="10756" width="102.85546875" style="30" bestFit="1" customWidth="1"/>
    <col min="10757" max="10757" width="13.5703125" style="30" bestFit="1" customWidth="1"/>
    <col min="10758" max="10758" width="10.28515625" style="30" bestFit="1" customWidth="1"/>
    <col min="10759" max="11008" width="9.140625" style="30"/>
    <col min="11009" max="11009" width="92.28515625" style="30" bestFit="1" customWidth="1"/>
    <col min="11010" max="11010" width="21.28515625" style="30" bestFit="1" customWidth="1"/>
    <col min="11011" max="11011" width="2.42578125" style="30" customWidth="1"/>
    <col min="11012" max="11012" width="102.85546875" style="30" bestFit="1" customWidth="1"/>
    <col min="11013" max="11013" width="13.5703125" style="30" bestFit="1" customWidth="1"/>
    <col min="11014" max="11014" width="10.28515625" style="30" bestFit="1" customWidth="1"/>
    <col min="11015" max="11264" width="9.140625" style="30"/>
    <col min="11265" max="11265" width="92.28515625" style="30" bestFit="1" customWidth="1"/>
    <col min="11266" max="11266" width="21.28515625" style="30" bestFit="1" customWidth="1"/>
    <col min="11267" max="11267" width="2.42578125" style="30" customWidth="1"/>
    <col min="11268" max="11268" width="102.85546875" style="30" bestFit="1" customWidth="1"/>
    <col min="11269" max="11269" width="13.5703125" style="30" bestFit="1" customWidth="1"/>
    <col min="11270" max="11270" width="10.28515625" style="30" bestFit="1" customWidth="1"/>
    <col min="11271" max="11520" width="9.140625" style="30"/>
    <col min="11521" max="11521" width="92.28515625" style="30" bestFit="1" customWidth="1"/>
    <col min="11522" max="11522" width="21.28515625" style="30" bestFit="1" customWidth="1"/>
    <col min="11523" max="11523" width="2.42578125" style="30" customWidth="1"/>
    <col min="11524" max="11524" width="102.85546875" style="30" bestFit="1" customWidth="1"/>
    <col min="11525" max="11525" width="13.5703125" style="30" bestFit="1" customWidth="1"/>
    <col min="11526" max="11526" width="10.28515625" style="30" bestFit="1" customWidth="1"/>
    <col min="11527" max="11776" width="9.140625" style="30"/>
    <col min="11777" max="11777" width="92.28515625" style="30" bestFit="1" customWidth="1"/>
    <col min="11778" max="11778" width="21.28515625" style="30" bestFit="1" customWidth="1"/>
    <col min="11779" max="11779" width="2.42578125" style="30" customWidth="1"/>
    <col min="11780" max="11780" width="102.85546875" style="30" bestFit="1" customWidth="1"/>
    <col min="11781" max="11781" width="13.5703125" style="30" bestFit="1" customWidth="1"/>
    <col min="11782" max="11782" width="10.28515625" style="30" bestFit="1" customWidth="1"/>
    <col min="11783" max="12032" width="9.140625" style="30"/>
    <col min="12033" max="12033" width="92.28515625" style="30" bestFit="1" customWidth="1"/>
    <col min="12034" max="12034" width="21.28515625" style="30" bestFit="1" customWidth="1"/>
    <col min="12035" max="12035" width="2.42578125" style="30" customWidth="1"/>
    <col min="12036" max="12036" width="102.85546875" style="30" bestFit="1" customWidth="1"/>
    <col min="12037" max="12037" width="13.5703125" style="30" bestFit="1" customWidth="1"/>
    <col min="12038" max="12038" width="10.28515625" style="30" bestFit="1" customWidth="1"/>
    <col min="12039" max="12288" width="9.140625" style="30"/>
    <col min="12289" max="12289" width="92.28515625" style="30" bestFit="1" customWidth="1"/>
    <col min="12290" max="12290" width="21.28515625" style="30" bestFit="1" customWidth="1"/>
    <col min="12291" max="12291" width="2.42578125" style="30" customWidth="1"/>
    <col min="12292" max="12292" width="102.85546875" style="30" bestFit="1" customWidth="1"/>
    <col min="12293" max="12293" width="13.5703125" style="30" bestFit="1" customWidth="1"/>
    <col min="12294" max="12294" width="10.28515625" style="30" bestFit="1" customWidth="1"/>
    <col min="12295" max="12544" width="9.140625" style="30"/>
    <col min="12545" max="12545" width="92.28515625" style="30" bestFit="1" customWidth="1"/>
    <col min="12546" max="12546" width="21.28515625" style="30" bestFit="1" customWidth="1"/>
    <col min="12547" max="12547" width="2.42578125" style="30" customWidth="1"/>
    <col min="12548" max="12548" width="102.85546875" style="30" bestFit="1" customWidth="1"/>
    <col min="12549" max="12549" width="13.5703125" style="30" bestFit="1" customWidth="1"/>
    <col min="12550" max="12550" width="10.28515625" style="30" bestFit="1" customWidth="1"/>
    <col min="12551" max="12800" width="9.140625" style="30"/>
    <col min="12801" max="12801" width="92.28515625" style="30" bestFit="1" customWidth="1"/>
    <col min="12802" max="12802" width="21.28515625" style="30" bestFit="1" customWidth="1"/>
    <col min="12803" max="12803" width="2.42578125" style="30" customWidth="1"/>
    <col min="12804" max="12804" width="102.85546875" style="30" bestFit="1" customWidth="1"/>
    <col min="12805" max="12805" width="13.5703125" style="30" bestFit="1" customWidth="1"/>
    <col min="12806" max="12806" width="10.28515625" style="30" bestFit="1" customWidth="1"/>
    <col min="12807" max="13056" width="9.140625" style="30"/>
    <col min="13057" max="13057" width="92.28515625" style="30" bestFit="1" customWidth="1"/>
    <col min="13058" max="13058" width="21.28515625" style="30" bestFit="1" customWidth="1"/>
    <col min="13059" max="13059" width="2.42578125" style="30" customWidth="1"/>
    <col min="13060" max="13060" width="102.85546875" style="30" bestFit="1" customWidth="1"/>
    <col min="13061" max="13061" width="13.5703125" style="30" bestFit="1" customWidth="1"/>
    <col min="13062" max="13062" width="10.28515625" style="30" bestFit="1" customWidth="1"/>
    <col min="13063" max="13312" width="9.140625" style="30"/>
    <col min="13313" max="13313" width="92.28515625" style="30" bestFit="1" customWidth="1"/>
    <col min="13314" max="13314" width="21.28515625" style="30" bestFit="1" customWidth="1"/>
    <col min="13315" max="13315" width="2.42578125" style="30" customWidth="1"/>
    <col min="13316" max="13316" width="102.85546875" style="30" bestFit="1" customWidth="1"/>
    <col min="13317" max="13317" width="13.5703125" style="30" bestFit="1" customWidth="1"/>
    <col min="13318" max="13318" width="10.28515625" style="30" bestFit="1" customWidth="1"/>
    <col min="13319" max="13568" width="9.140625" style="30"/>
    <col min="13569" max="13569" width="92.28515625" style="30" bestFit="1" customWidth="1"/>
    <col min="13570" max="13570" width="21.28515625" style="30" bestFit="1" customWidth="1"/>
    <col min="13571" max="13571" width="2.42578125" style="30" customWidth="1"/>
    <col min="13572" max="13572" width="102.85546875" style="30" bestFit="1" customWidth="1"/>
    <col min="13573" max="13573" width="13.5703125" style="30" bestFit="1" customWidth="1"/>
    <col min="13574" max="13574" width="10.28515625" style="30" bestFit="1" customWidth="1"/>
    <col min="13575" max="13824" width="9.140625" style="30"/>
    <col min="13825" max="13825" width="92.28515625" style="30" bestFit="1" customWidth="1"/>
    <col min="13826" max="13826" width="21.28515625" style="30" bestFit="1" customWidth="1"/>
    <col min="13827" max="13827" width="2.42578125" style="30" customWidth="1"/>
    <col min="13828" max="13828" width="102.85546875" style="30" bestFit="1" customWidth="1"/>
    <col min="13829" max="13829" width="13.5703125" style="30" bestFit="1" customWidth="1"/>
    <col min="13830" max="13830" width="10.28515625" style="30" bestFit="1" customWidth="1"/>
    <col min="13831" max="14080" width="9.140625" style="30"/>
    <col min="14081" max="14081" width="92.28515625" style="30" bestFit="1" customWidth="1"/>
    <col min="14082" max="14082" width="21.28515625" style="30" bestFit="1" customWidth="1"/>
    <col min="14083" max="14083" width="2.42578125" style="30" customWidth="1"/>
    <col min="14084" max="14084" width="102.85546875" style="30" bestFit="1" customWidth="1"/>
    <col min="14085" max="14085" width="13.5703125" style="30" bestFit="1" customWidth="1"/>
    <col min="14086" max="14086" width="10.28515625" style="30" bestFit="1" customWidth="1"/>
    <col min="14087" max="14336" width="9.140625" style="30"/>
    <col min="14337" max="14337" width="92.28515625" style="30" bestFit="1" customWidth="1"/>
    <col min="14338" max="14338" width="21.28515625" style="30" bestFit="1" customWidth="1"/>
    <col min="14339" max="14339" width="2.42578125" style="30" customWidth="1"/>
    <col min="14340" max="14340" width="102.85546875" style="30" bestFit="1" customWidth="1"/>
    <col min="14341" max="14341" width="13.5703125" style="30" bestFit="1" customWidth="1"/>
    <col min="14342" max="14342" width="10.28515625" style="30" bestFit="1" customWidth="1"/>
    <col min="14343" max="14592" width="9.140625" style="30"/>
    <col min="14593" max="14593" width="92.28515625" style="30" bestFit="1" customWidth="1"/>
    <col min="14594" max="14594" width="21.28515625" style="30" bestFit="1" customWidth="1"/>
    <col min="14595" max="14595" width="2.42578125" style="30" customWidth="1"/>
    <col min="14596" max="14596" width="102.85546875" style="30" bestFit="1" customWidth="1"/>
    <col min="14597" max="14597" width="13.5703125" style="30" bestFit="1" customWidth="1"/>
    <col min="14598" max="14598" width="10.28515625" style="30" bestFit="1" customWidth="1"/>
    <col min="14599" max="14848" width="9.140625" style="30"/>
    <col min="14849" max="14849" width="92.28515625" style="30" bestFit="1" customWidth="1"/>
    <col min="14850" max="14850" width="21.28515625" style="30" bestFit="1" customWidth="1"/>
    <col min="14851" max="14851" width="2.42578125" style="30" customWidth="1"/>
    <col min="14852" max="14852" width="102.85546875" style="30" bestFit="1" customWidth="1"/>
    <col min="14853" max="14853" width="13.5703125" style="30" bestFit="1" customWidth="1"/>
    <col min="14854" max="14854" width="10.28515625" style="30" bestFit="1" customWidth="1"/>
    <col min="14855" max="15104" width="9.140625" style="30"/>
    <col min="15105" max="15105" width="92.28515625" style="30" bestFit="1" customWidth="1"/>
    <col min="15106" max="15106" width="21.28515625" style="30" bestFit="1" customWidth="1"/>
    <col min="15107" max="15107" width="2.42578125" style="30" customWidth="1"/>
    <col min="15108" max="15108" width="102.85546875" style="30" bestFit="1" customWidth="1"/>
    <col min="15109" max="15109" width="13.5703125" style="30" bestFit="1" customWidth="1"/>
    <col min="15110" max="15110" width="10.28515625" style="30" bestFit="1" customWidth="1"/>
    <col min="15111" max="15360" width="9.140625" style="30"/>
    <col min="15361" max="15361" width="92.28515625" style="30" bestFit="1" customWidth="1"/>
    <col min="15362" max="15362" width="21.28515625" style="30" bestFit="1" customWidth="1"/>
    <col min="15363" max="15363" width="2.42578125" style="30" customWidth="1"/>
    <col min="15364" max="15364" width="102.85546875" style="30" bestFit="1" customWidth="1"/>
    <col min="15365" max="15365" width="13.5703125" style="30" bestFit="1" customWidth="1"/>
    <col min="15366" max="15366" width="10.28515625" style="30" bestFit="1" customWidth="1"/>
    <col min="15367" max="15616" width="9.140625" style="30"/>
    <col min="15617" max="15617" width="92.28515625" style="30" bestFit="1" customWidth="1"/>
    <col min="15618" max="15618" width="21.28515625" style="30" bestFit="1" customWidth="1"/>
    <col min="15619" max="15619" width="2.42578125" style="30" customWidth="1"/>
    <col min="15620" max="15620" width="102.85546875" style="30" bestFit="1" customWidth="1"/>
    <col min="15621" max="15621" width="13.5703125" style="30" bestFit="1" customWidth="1"/>
    <col min="15622" max="15622" width="10.28515625" style="30" bestFit="1" customWidth="1"/>
    <col min="15623" max="15872" width="9.140625" style="30"/>
    <col min="15873" max="15873" width="92.28515625" style="30" bestFit="1" customWidth="1"/>
    <col min="15874" max="15874" width="21.28515625" style="30" bestFit="1" customWidth="1"/>
    <col min="15875" max="15875" width="2.42578125" style="30" customWidth="1"/>
    <col min="15876" max="15876" width="102.85546875" style="30" bestFit="1" customWidth="1"/>
    <col min="15877" max="15877" width="13.5703125" style="30" bestFit="1" customWidth="1"/>
    <col min="15878" max="15878" width="10.28515625" style="30" bestFit="1" customWidth="1"/>
    <col min="15879" max="16128" width="9.140625" style="30"/>
    <col min="16129" max="16129" width="92.28515625" style="30" bestFit="1" customWidth="1"/>
    <col min="16130" max="16130" width="21.28515625" style="30" bestFit="1" customWidth="1"/>
    <col min="16131" max="16131" width="2.42578125" style="30" customWidth="1"/>
    <col min="16132" max="16132" width="102.85546875" style="30" bestFit="1" customWidth="1"/>
    <col min="16133" max="16133" width="13.5703125" style="30" bestFit="1" customWidth="1"/>
    <col min="16134" max="16134" width="10.28515625" style="30" bestFit="1" customWidth="1"/>
    <col min="16135" max="16384" width="9.140625" style="30"/>
  </cols>
  <sheetData>
    <row r="1" spans="1:5" ht="15.75" x14ac:dyDescent="0.2">
      <c r="A1" s="90" t="s">
        <v>71</v>
      </c>
      <c r="B1" s="90"/>
      <c r="D1" s="91" t="s">
        <v>98</v>
      </c>
      <c r="E1" s="92"/>
    </row>
    <row r="2" spans="1:5" ht="15.75" x14ac:dyDescent="0.2">
      <c r="A2" s="32" t="s">
        <v>72</v>
      </c>
      <c r="B2" s="35"/>
      <c r="D2" s="33" t="s">
        <v>99</v>
      </c>
      <c r="E2" s="35">
        <v>500</v>
      </c>
    </row>
    <row r="3" spans="1:5" x14ac:dyDescent="0.2">
      <c r="A3" s="33" t="s">
        <v>74</v>
      </c>
      <c r="B3" s="35">
        <v>2445</v>
      </c>
      <c r="D3" s="33" t="s">
        <v>100</v>
      </c>
      <c r="E3" s="35">
        <v>500</v>
      </c>
    </row>
    <row r="4" spans="1:5" x14ac:dyDescent="0.2">
      <c r="A4" s="33" t="s">
        <v>75</v>
      </c>
      <c r="B4" s="35">
        <v>50</v>
      </c>
      <c r="D4" s="33" t="s">
        <v>101</v>
      </c>
      <c r="E4" s="35">
        <v>67.05</v>
      </c>
    </row>
    <row r="5" spans="1:5" x14ac:dyDescent="0.2">
      <c r="A5" s="33" t="s">
        <v>76</v>
      </c>
      <c r="B5" s="35">
        <v>115</v>
      </c>
      <c r="D5" s="33" t="s">
        <v>181</v>
      </c>
      <c r="E5" s="35">
        <v>20</v>
      </c>
    </row>
    <row r="6" spans="1:5" x14ac:dyDescent="0.2">
      <c r="A6" s="33" t="s">
        <v>77</v>
      </c>
      <c r="B6" s="35">
        <v>1115</v>
      </c>
      <c r="D6" s="33" t="s">
        <v>182</v>
      </c>
      <c r="E6" s="35">
        <v>20</v>
      </c>
    </row>
    <row r="7" spans="1:5" x14ac:dyDescent="0.2">
      <c r="A7" s="33" t="s">
        <v>78</v>
      </c>
      <c r="B7" s="35">
        <v>615</v>
      </c>
      <c r="D7" s="33" t="s">
        <v>183</v>
      </c>
      <c r="E7" s="35">
        <v>30</v>
      </c>
    </row>
    <row r="8" spans="1:5" x14ac:dyDescent="0.2">
      <c r="A8" s="33" t="s">
        <v>79</v>
      </c>
      <c r="B8" s="35">
        <v>70</v>
      </c>
      <c r="D8" s="33" t="s">
        <v>102</v>
      </c>
      <c r="E8" s="35">
        <v>150</v>
      </c>
    </row>
    <row r="9" spans="1:5" x14ac:dyDescent="0.2">
      <c r="A9" s="33" t="s">
        <v>80</v>
      </c>
      <c r="B9" s="35">
        <v>250</v>
      </c>
      <c r="D9" s="33" t="s">
        <v>103</v>
      </c>
      <c r="E9" s="35">
        <v>169.98</v>
      </c>
    </row>
    <row r="10" spans="1:5" x14ac:dyDescent="0.2">
      <c r="A10" s="33" t="s">
        <v>81</v>
      </c>
      <c r="B10" s="35">
        <v>115</v>
      </c>
      <c r="D10" s="33" t="s">
        <v>104</v>
      </c>
      <c r="E10" s="35">
        <v>250</v>
      </c>
    </row>
    <row r="11" spans="1:5" x14ac:dyDescent="0.2">
      <c r="A11" s="33" t="s">
        <v>82</v>
      </c>
      <c r="B11" s="35">
        <v>900</v>
      </c>
      <c r="D11" s="33" t="s">
        <v>105</v>
      </c>
      <c r="E11" s="35">
        <v>44.24</v>
      </c>
    </row>
    <row r="12" spans="1:5" x14ac:dyDescent="0.2">
      <c r="A12" s="33" t="s">
        <v>83</v>
      </c>
      <c r="B12" s="35">
        <v>345</v>
      </c>
      <c r="D12" s="33" t="s">
        <v>106</v>
      </c>
      <c r="E12" s="35">
        <v>51</v>
      </c>
    </row>
    <row r="13" spans="1:5" x14ac:dyDescent="0.2">
      <c r="A13" s="33" t="s">
        <v>84</v>
      </c>
      <c r="B13" s="35">
        <v>765</v>
      </c>
      <c r="D13" s="33" t="s">
        <v>107</v>
      </c>
      <c r="E13" s="35">
        <v>276</v>
      </c>
    </row>
    <row r="14" spans="1:5" x14ac:dyDescent="0.2">
      <c r="A14" s="33" t="s">
        <v>93</v>
      </c>
      <c r="B14" s="35">
        <v>880</v>
      </c>
      <c r="D14" s="33" t="s">
        <v>108</v>
      </c>
      <c r="E14" s="35">
        <v>517.15</v>
      </c>
    </row>
    <row r="15" spans="1:5" x14ac:dyDescent="0.2">
      <c r="A15" s="33" t="s">
        <v>86</v>
      </c>
      <c r="B15" s="35">
        <v>500</v>
      </c>
      <c r="D15" s="33" t="s">
        <v>109</v>
      </c>
      <c r="E15" s="35">
        <v>3300</v>
      </c>
    </row>
    <row r="16" spans="1:5" x14ac:dyDescent="0.2">
      <c r="A16" s="33" t="s">
        <v>115</v>
      </c>
      <c r="B16" s="35">
        <v>735</v>
      </c>
      <c r="D16" s="33" t="s">
        <v>110</v>
      </c>
      <c r="E16" s="35">
        <v>16.84</v>
      </c>
    </row>
    <row r="17" spans="1:6" x14ac:dyDescent="0.2">
      <c r="A17" s="33" t="s">
        <v>116</v>
      </c>
      <c r="B17" s="35">
        <v>715</v>
      </c>
      <c r="D17" s="33" t="s">
        <v>111</v>
      </c>
      <c r="E17" s="35">
        <v>59.9</v>
      </c>
    </row>
    <row r="18" spans="1:6" x14ac:dyDescent="0.2">
      <c r="A18" s="33" t="s">
        <v>123</v>
      </c>
      <c r="B18" s="35">
        <v>115</v>
      </c>
      <c r="D18" s="33" t="s">
        <v>122</v>
      </c>
      <c r="E18" s="35">
        <v>70</v>
      </c>
    </row>
    <row r="19" spans="1:6" x14ac:dyDescent="0.2">
      <c r="A19" s="33" t="s">
        <v>124</v>
      </c>
      <c r="B19" s="35">
        <v>415</v>
      </c>
      <c r="D19" s="33" t="s">
        <v>113</v>
      </c>
      <c r="E19" s="35">
        <v>30</v>
      </c>
    </row>
    <row r="20" spans="1:6" x14ac:dyDescent="0.2">
      <c r="A20" s="33" t="s">
        <v>125</v>
      </c>
      <c r="B20" s="35">
        <v>975</v>
      </c>
      <c r="D20" s="33" t="s">
        <v>114</v>
      </c>
      <c r="E20" s="35">
        <v>171.21</v>
      </c>
    </row>
    <row r="21" spans="1:6" x14ac:dyDescent="0.2">
      <c r="A21" s="33" t="s">
        <v>129</v>
      </c>
      <c r="B21" s="35">
        <v>960</v>
      </c>
      <c r="D21" s="33" t="s">
        <v>118</v>
      </c>
      <c r="E21" s="35">
        <v>537.08000000000004</v>
      </c>
    </row>
    <row r="22" spans="1:6" x14ac:dyDescent="0.2">
      <c r="A22" s="33" t="s">
        <v>138</v>
      </c>
      <c r="B22" s="35">
        <v>115</v>
      </c>
      <c r="D22" s="33" t="s">
        <v>119</v>
      </c>
      <c r="E22" s="35">
        <v>2.2400000000000002</v>
      </c>
    </row>
    <row r="23" spans="1:6" x14ac:dyDescent="0.2">
      <c r="A23" s="33" t="s">
        <v>139</v>
      </c>
      <c r="B23" s="35">
        <v>500</v>
      </c>
      <c r="D23" s="33" t="s">
        <v>120</v>
      </c>
      <c r="E23" s="35">
        <v>39.65</v>
      </c>
    </row>
    <row r="24" spans="1:6" x14ac:dyDescent="0.2">
      <c r="A24" s="30" t="s">
        <v>143</v>
      </c>
      <c r="B24" s="40">
        <v>1615</v>
      </c>
      <c r="D24" s="33" t="s">
        <v>121</v>
      </c>
      <c r="E24" s="38">
        <v>12</v>
      </c>
    </row>
    <row r="25" spans="1:6" x14ac:dyDescent="0.2">
      <c r="A25" s="33" t="s">
        <v>147</v>
      </c>
      <c r="B25" s="38">
        <v>100</v>
      </c>
      <c r="D25" s="33" t="s">
        <v>126</v>
      </c>
      <c r="E25" s="35">
        <v>94.24</v>
      </c>
    </row>
    <row r="26" spans="1:6" x14ac:dyDescent="0.2">
      <c r="A26" s="45" t="s">
        <v>162</v>
      </c>
      <c r="B26" s="46">
        <v>315</v>
      </c>
      <c r="D26" s="33" t="s">
        <v>127</v>
      </c>
      <c r="E26" s="37">
        <v>147.36000000000001</v>
      </c>
    </row>
    <row r="27" spans="1:6" x14ac:dyDescent="0.2">
      <c r="A27" s="45" t="s">
        <v>167</v>
      </c>
      <c r="B27" s="46">
        <v>115</v>
      </c>
      <c r="D27" s="33" t="s">
        <v>128</v>
      </c>
      <c r="E27" s="37">
        <v>4237.96</v>
      </c>
      <c r="F27" s="34"/>
    </row>
    <row r="28" spans="1:6" x14ac:dyDescent="0.2">
      <c r="A28" s="45" t="s">
        <v>172</v>
      </c>
      <c r="B28" s="46">
        <v>70</v>
      </c>
      <c r="C28" s="39"/>
      <c r="D28" s="33" t="s">
        <v>136</v>
      </c>
      <c r="E28" s="35">
        <v>87.96</v>
      </c>
      <c r="F28" s="34"/>
    </row>
    <row r="29" spans="1:6" ht="15.75" x14ac:dyDescent="0.2">
      <c r="A29" s="32" t="s">
        <v>94</v>
      </c>
      <c r="B29" s="36">
        <f>SUM(B3:B28)</f>
        <v>14910</v>
      </c>
      <c r="C29" s="39"/>
      <c r="D29" s="33" t="s">
        <v>137</v>
      </c>
      <c r="E29" s="35">
        <v>950</v>
      </c>
      <c r="F29" s="34"/>
    </row>
    <row r="30" spans="1:6" x14ac:dyDescent="0.2">
      <c r="A30" s="33"/>
      <c r="B30" s="37"/>
      <c r="C30" s="39"/>
      <c r="D30" s="33" t="s">
        <v>141</v>
      </c>
      <c r="E30" s="35">
        <v>1422.3</v>
      </c>
      <c r="F30" s="34"/>
    </row>
    <row r="31" spans="1:6" ht="15.75" x14ac:dyDescent="0.2">
      <c r="A31" s="32" t="s">
        <v>95</v>
      </c>
      <c r="B31" s="37"/>
      <c r="C31" s="39"/>
      <c r="D31" s="33" t="s">
        <v>140</v>
      </c>
      <c r="E31" s="35">
        <v>525</v>
      </c>
      <c r="F31" s="34"/>
    </row>
    <row r="32" spans="1:6" x14ac:dyDescent="0.2">
      <c r="A32" s="33" t="s">
        <v>85</v>
      </c>
      <c r="B32" s="35">
        <v>100</v>
      </c>
      <c r="C32" s="39"/>
      <c r="D32" s="33" t="s">
        <v>142</v>
      </c>
      <c r="E32" s="35">
        <v>3900</v>
      </c>
      <c r="F32" s="34"/>
    </row>
    <row r="33" spans="1:6" x14ac:dyDescent="0.2">
      <c r="A33" s="33" t="s">
        <v>73</v>
      </c>
      <c r="B33" s="35">
        <v>300</v>
      </c>
      <c r="D33" s="33" t="s">
        <v>145</v>
      </c>
      <c r="E33" s="35">
        <v>46.25</v>
      </c>
      <c r="F33" s="34"/>
    </row>
    <row r="34" spans="1:6" x14ac:dyDescent="0.2">
      <c r="A34" s="33" t="s">
        <v>91</v>
      </c>
      <c r="B34" s="35">
        <v>125</v>
      </c>
      <c r="D34" s="33" t="s">
        <v>144</v>
      </c>
      <c r="E34" s="35">
        <v>939.68</v>
      </c>
      <c r="F34" s="34"/>
    </row>
    <row r="35" spans="1:6" x14ac:dyDescent="0.2">
      <c r="A35" s="33" t="s">
        <v>117</v>
      </c>
      <c r="B35" s="35">
        <v>35</v>
      </c>
      <c r="D35" s="33" t="s">
        <v>146</v>
      </c>
      <c r="E35" s="35">
        <v>100</v>
      </c>
      <c r="F35" s="34"/>
    </row>
    <row r="36" spans="1:6" x14ac:dyDescent="0.2">
      <c r="A36" s="33" t="s">
        <v>131</v>
      </c>
      <c r="B36" s="35">
        <v>625</v>
      </c>
      <c r="D36" s="33" t="s">
        <v>165</v>
      </c>
      <c r="E36" s="38">
        <v>31.49</v>
      </c>
      <c r="F36" s="34"/>
    </row>
    <row r="37" spans="1:6" x14ac:dyDescent="0.2">
      <c r="A37" s="33" t="s">
        <v>161</v>
      </c>
      <c r="B37" s="35">
        <v>200</v>
      </c>
      <c r="D37" s="33" t="s">
        <v>166</v>
      </c>
      <c r="E37" s="38">
        <v>210.1</v>
      </c>
      <c r="F37" s="34"/>
    </row>
    <row r="38" spans="1:6" x14ac:dyDescent="0.2">
      <c r="A38" s="30" t="s">
        <v>164</v>
      </c>
      <c r="B38" s="47">
        <v>100</v>
      </c>
      <c r="D38" s="33" t="s">
        <v>168</v>
      </c>
      <c r="E38" s="38">
        <v>129.88999999999999</v>
      </c>
      <c r="F38" s="34"/>
    </row>
    <row r="39" spans="1:6" ht="15.75" x14ac:dyDescent="0.2">
      <c r="A39" s="32" t="s">
        <v>97</v>
      </c>
      <c r="B39" s="36">
        <f>SUM(B32:B38)</f>
        <v>1485</v>
      </c>
      <c r="D39" s="33" t="s">
        <v>168</v>
      </c>
      <c r="E39" s="38">
        <v>157.07</v>
      </c>
      <c r="F39" s="34"/>
    </row>
    <row r="40" spans="1:6" x14ac:dyDescent="0.2">
      <c r="B40" s="47"/>
      <c r="D40" s="33" t="s">
        <v>168</v>
      </c>
      <c r="E40" s="35">
        <v>260.31</v>
      </c>
      <c r="F40" s="34"/>
    </row>
    <row r="41" spans="1:6" ht="15.75" x14ac:dyDescent="0.2">
      <c r="A41" s="32" t="s">
        <v>148</v>
      </c>
      <c r="B41" s="35"/>
      <c r="D41" s="33" t="s">
        <v>174</v>
      </c>
      <c r="E41" s="38">
        <v>77.53</v>
      </c>
      <c r="F41" s="34"/>
    </row>
    <row r="42" spans="1:6" x14ac:dyDescent="0.2">
      <c r="A42" s="33" t="s">
        <v>87</v>
      </c>
      <c r="B42" s="35">
        <v>2150.42</v>
      </c>
      <c r="D42" s="33" t="s">
        <v>175</v>
      </c>
      <c r="E42" s="38">
        <v>150.49</v>
      </c>
      <c r="F42" s="34"/>
    </row>
    <row r="43" spans="1:6" ht="15.75" x14ac:dyDescent="0.2">
      <c r="A43" s="33" t="s">
        <v>88</v>
      </c>
      <c r="B43" s="35">
        <v>1</v>
      </c>
      <c r="D43" s="32" t="s">
        <v>112</v>
      </c>
      <c r="E43" s="36">
        <f>SUM(E2:E42)</f>
        <v>20301.969999999998</v>
      </c>
      <c r="F43" s="34"/>
    </row>
    <row r="44" spans="1:6" x14ac:dyDescent="0.2">
      <c r="A44" s="33" t="s">
        <v>89</v>
      </c>
      <c r="B44" s="35">
        <v>140</v>
      </c>
      <c r="F44" s="34"/>
    </row>
    <row r="45" spans="1:6" x14ac:dyDescent="0.2">
      <c r="A45" s="33" t="s">
        <v>90</v>
      </c>
      <c r="B45" s="35">
        <v>160</v>
      </c>
    </row>
    <row r="46" spans="1:6" x14ac:dyDescent="0.2">
      <c r="A46" s="33" t="s">
        <v>92</v>
      </c>
      <c r="B46" s="35">
        <v>1740</v>
      </c>
    </row>
    <row r="47" spans="1:6" x14ac:dyDescent="0.2">
      <c r="A47" s="33" t="s">
        <v>130</v>
      </c>
      <c r="B47" s="35">
        <v>825</v>
      </c>
      <c r="D47" s="34"/>
    </row>
    <row r="48" spans="1:6" x14ac:dyDescent="0.2">
      <c r="A48" s="33" t="s">
        <v>132</v>
      </c>
      <c r="B48" s="35">
        <v>180</v>
      </c>
    </row>
    <row r="49" spans="1:2" x14ac:dyDescent="0.2">
      <c r="A49" s="33" t="s">
        <v>133</v>
      </c>
      <c r="B49" s="35">
        <v>2105</v>
      </c>
    </row>
    <row r="50" spans="1:2" x14ac:dyDescent="0.2">
      <c r="A50" s="33" t="s">
        <v>134</v>
      </c>
      <c r="B50" s="35">
        <v>1230</v>
      </c>
    </row>
    <row r="51" spans="1:2" x14ac:dyDescent="0.2">
      <c r="A51" s="33" t="s">
        <v>135</v>
      </c>
      <c r="B51" s="35">
        <v>7039.68</v>
      </c>
    </row>
    <row r="52" spans="1:2" x14ac:dyDescent="0.2">
      <c r="A52" s="33" t="s">
        <v>160</v>
      </c>
      <c r="B52" s="38">
        <v>1765</v>
      </c>
    </row>
    <row r="53" spans="1:2" x14ac:dyDescent="0.2">
      <c r="A53" s="33" t="s">
        <v>150</v>
      </c>
      <c r="B53" s="38">
        <v>585</v>
      </c>
    </row>
    <row r="54" spans="1:2" x14ac:dyDescent="0.2">
      <c r="A54" s="33" t="s">
        <v>149</v>
      </c>
      <c r="B54" s="38">
        <v>1491</v>
      </c>
    </row>
    <row r="55" spans="1:2" x14ac:dyDescent="0.2">
      <c r="A55" s="33" t="s">
        <v>151</v>
      </c>
      <c r="B55" s="38">
        <v>385</v>
      </c>
    </row>
    <row r="56" spans="1:2" ht="15.75" x14ac:dyDescent="0.2">
      <c r="A56" s="32" t="s">
        <v>96</v>
      </c>
      <c r="B56" s="36">
        <f>SUM(B42:B55)</f>
        <v>19797.099999999999</v>
      </c>
    </row>
    <row r="57" spans="1:2" x14ac:dyDescent="0.2">
      <c r="A57" s="33"/>
      <c r="B57" s="37"/>
    </row>
    <row r="58" spans="1:2" ht="15.75" x14ac:dyDescent="0.2">
      <c r="A58" s="32" t="s">
        <v>153</v>
      </c>
      <c r="B58" s="37"/>
    </row>
    <row r="59" spans="1:2" x14ac:dyDescent="0.2">
      <c r="A59" s="33" t="s">
        <v>154</v>
      </c>
      <c r="B59" s="38">
        <v>4065</v>
      </c>
    </row>
    <row r="60" spans="1:2" x14ac:dyDescent="0.2">
      <c r="A60" s="33" t="s">
        <v>155</v>
      </c>
      <c r="B60" s="38">
        <v>1545</v>
      </c>
    </row>
    <row r="61" spans="1:2" x14ac:dyDescent="0.2">
      <c r="A61" s="33" t="s">
        <v>163</v>
      </c>
      <c r="B61" s="38">
        <v>2.15</v>
      </c>
    </row>
    <row r="62" spans="1:2" ht="15.75" x14ac:dyDescent="0.2">
      <c r="A62" s="32" t="s">
        <v>156</v>
      </c>
      <c r="B62" s="42">
        <f>SUM(B59:B60)</f>
        <v>5610</v>
      </c>
    </row>
    <row r="63" spans="1:2" x14ac:dyDescent="0.2">
      <c r="A63" s="33"/>
      <c r="B63" s="38"/>
    </row>
    <row r="64" spans="1:2" ht="15.75" x14ac:dyDescent="0.2">
      <c r="A64" s="32" t="s">
        <v>152</v>
      </c>
      <c r="B64" s="43"/>
    </row>
    <row r="65" spans="1:2" x14ac:dyDescent="0.2">
      <c r="A65" s="33" t="s">
        <v>157</v>
      </c>
      <c r="B65" s="38">
        <v>4910</v>
      </c>
    </row>
    <row r="66" spans="1:2" x14ac:dyDescent="0.2">
      <c r="A66" s="33" t="s">
        <v>158</v>
      </c>
      <c r="B66" s="38">
        <v>6895</v>
      </c>
    </row>
    <row r="67" spans="1:2" x14ac:dyDescent="0.2">
      <c r="A67" s="33" t="s">
        <v>173</v>
      </c>
      <c r="B67" s="38">
        <v>350</v>
      </c>
    </row>
    <row r="68" spans="1:2" ht="15.75" x14ac:dyDescent="0.2">
      <c r="A68" s="32" t="s">
        <v>159</v>
      </c>
      <c r="B68" s="44">
        <f>SUM(B65:B67)</f>
        <v>12155</v>
      </c>
    </row>
    <row r="69" spans="1:2" x14ac:dyDescent="0.2">
      <c r="A69" s="33"/>
      <c r="B69" s="41"/>
    </row>
    <row r="70" spans="1:2" ht="15.75" x14ac:dyDescent="0.2">
      <c r="A70" s="32" t="s">
        <v>169</v>
      </c>
      <c r="B70" s="36">
        <f>SUM(B29,B39,B56,B62,B68)</f>
        <v>53957.1</v>
      </c>
    </row>
    <row r="71" spans="1:2" ht="15.75" x14ac:dyDescent="0.2">
      <c r="A71" s="32" t="s">
        <v>170</v>
      </c>
      <c r="B71" s="48">
        <v>20301.97</v>
      </c>
    </row>
    <row r="72" spans="1:2" ht="15.75" x14ac:dyDescent="0.2">
      <c r="A72" s="49" t="s">
        <v>171</v>
      </c>
      <c r="B72" s="50">
        <v>33655.129999999997</v>
      </c>
    </row>
    <row r="73" spans="1:2" x14ac:dyDescent="0.2">
      <c r="B73" s="30"/>
    </row>
    <row r="74" spans="1:2" x14ac:dyDescent="0.2">
      <c r="B74" s="30"/>
    </row>
    <row r="75" spans="1:2" x14ac:dyDescent="0.2">
      <c r="B75" s="30"/>
    </row>
    <row r="76" spans="1:2" x14ac:dyDescent="0.2">
      <c r="B76" s="30"/>
    </row>
  </sheetData>
  <mergeCells count="2">
    <mergeCell ref="A1:B1"/>
    <mergeCell ref="D1:E1"/>
  </mergeCells>
  <pageMargins left="0.35" right="0.22" top="0.75" bottom="0.75" header="0.3" footer="0.3"/>
  <pageSetup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4" sqref="A34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topLeftCell="A62" workbookViewId="0">
      <selection activeCell="K75" sqref="K75"/>
    </sheetView>
  </sheetViews>
  <sheetFormatPr defaultColWidth="9.140625" defaultRowHeight="12.75" x14ac:dyDescent="0.2"/>
  <cols>
    <col min="1" max="1" width="33.42578125" style="26" customWidth="1"/>
    <col min="2" max="2" width="12.85546875" style="26" customWidth="1"/>
    <col min="3" max="3" width="12" style="26" customWidth="1"/>
    <col min="4" max="7" width="12.85546875" style="26" customWidth="1"/>
    <col min="8" max="8" width="12.85546875" style="74" customWidth="1"/>
    <col min="9" max="9" width="12.85546875" style="26" customWidth="1"/>
    <col min="10" max="16384" width="9.140625" style="26"/>
  </cols>
  <sheetData>
    <row r="1" spans="1:10" ht="18" customHeight="1" x14ac:dyDescent="0.2">
      <c r="A1" s="89" t="s">
        <v>225</v>
      </c>
      <c r="B1" s="89"/>
      <c r="C1" s="89"/>
      <c r="D1" s="89"/>
      <c r="E1" s="89"/>
      <c r="F1" s="89"/>
    </row>
    <row r="2" spans="1:10" x14ac:dyDescent="0.2">
      <c r="A2" s="88" t="s">
        <v>226</v>
      </c>
      <c r="B2" s="88"/>
      <c r="C2" s="88"/>
    </row>
    <row r="3" spans="1:10" x14ac:dyDescent="0.2">
      <c r="A3" s="1"/>
      <c r="B3" s="19" t="s">
        <v>48</v>
      </c>
      <c r="C3" s="19" t="s">
        <v>17</v>
      </c>
      <c r="D3" s="19" t="s">
        <v>48</v>
      </c>
      <c r="E3" s="19" t="s">
        <v>17</v>
      </c>
      <c r="F3" s="19" t="s">
        <v>48</v>
      </c>
      <c r="G3" s="2" t="s">
        <v>17</v>
      </c>
      <c r="H3" s="64" t="s">
        <v>48</v>
      </c>
      <c r="I3" s="2" t="s">
        <v>17</v>
      </c>
    </row>
    <row r="4" spans="1:10" x14ac:dyDescent="0.2">
      <c r="A4" s="1"/>
      <c r="B4" s="19" t="s">
        <v>47</v>
      </c>
      <c r="C4" s="19" t="s">
        <v>47</v>
      </c>
      <c r="D4" s="19" t="s">
        <v>214</v>
      </c>
      <c r="E4" s="19" t="s">
        <v>47</v>
      </c>
      <c r="F4" s="19" t="s">
        <v>214</v>
      </c>
      <c r="G4" s="2" t="s">
        <v>18</v>
      </c>
      <c r="H4" s="64" t="s">
        <v>214</v>
      </c>
      <c r="I4" s="2" t="s">
        <v>18</v>
      </c>
    </row>
    <row r="5" spans="1:10" x14ac:dyDescent="0.2">
      <c r="A5" s="1"/>
      <c r="B5" s="19" t="s">
        <v>195</v>
      </c>
      <c r="C5" s="19" t="s">
        <v>195</v>
      </c>
      <c r="D5" s="19" t="s">
        <v>198</v>
      </c>
      <c r="E5" s="19" t="s">
        <v>198</v>
      </c>
      <c r="F5" s="19" t="s">
        <v>215</v>
      </c>
      <c r="G5" s="2" t="s">
        <v>215</v>
      </c>
      <c r="H5" s="64" t="s">
        <v>227</v>
      </c>
      <c r="I5" s="2" t="s">
        <v>227</v>
      </c>
    </row>
    <row r="6" spans="1:10" x14ac:dyDescent="0.2">
      <c r="A6" s="3" t="s">
        <v>9</v>
      </c>
      <c r="B6" s="20"/>
      <c r="C6" s="20"/>
      <c r="D6" s="20"/>
      <c r="E6" s="20"/>
      <c r="F6" s="20"/>
      <c r="G6" s="1"/>
      <c r="H6" s="65"/>
      <c r="I6" s="1"/>
    </row>
    <row r="7" spans="1:10" x14ac:dyDescent="0.2">
      <c r="A7" s="1" t="s">
        <v>57</v>
      </c>
      <c r="B7" s="21">
        <v>57005.39</v>
      </c>
      <c r="C7" s="21">
        <v>54514.99</v>
      </c>
      <c r="D7" s="21">
        <v>54481.99</v>
      </c>
      <c r="E7" s="21">
        <v>42385.73</v>
      </c>
      <c r="F7" s="21">
        <v>42385.73</v>
      </c>
      <c r="G7" s="4">
        <v>28323.919999999998</v>
      </c>
      <c r="H7" s="66">
        <v>28323.919999999998</v>
      </c>
      <c r="I7" s="4"/>
    </row>
    <row r="8" spans="1:10" x14ac:dyDescent="0.2">
      <c r="A8" s="1" t="s">
        <v>196</v>
      </c>
      <c r="B8" s="21">
        <v>100</v>
      </c>
      <c r="C8" s="21">
        <v>101</v>
      </c>
      <c r="D8" s="21">
        <v>101</v>
      </c>
      <c r="E8" s="21">
        <v>80</v>
      </c>
      <c r="F8" s="21">
        <v>80</v>
      </c>
      <c r="G8" s="4">
        <v>80</v>
      </c>
      <c r="H8" s="66">
        <v>80</v>
      </c>
      <c r="I8" s="4"/>
    </row>
    <row r="9" spans="1:10" x14ac:dyDescent="0.2">
      <c r="A9" s="1" t="s">
        <v>206</v>
      </c>
      <c r="B9" s="21">
        <v>-1910.38</v>
      </c>
      <c r="C9" s="21"/>
      <c r="D9" s="21">
        <v>-1570</v>
      </c>
      <c r="E9" s="21"/>
      <c r="F9" s="21">
        <v>-296.49</v>
      </c>
      <c r="G9" s="4">
        <f>-103.12-40-42.3-217.59</f>
        <v>-403.01</v>
      </c>
      <c r="H9" s="66">
        <f>-103.12-40-42.3-217.59</f>
        <v>-403.01</v>
      </c>
      <c r="I9" s="4"/>
    </row>
    <row r="10" spans="1:10" x14ac:dyDescent="0.2">
      <c r="A10" s="6" t="s">
        <v>62</v>
      </c>
      <c r="B10" s="22">
        <f>SUM(B7:B9)</f>
        <v>55195.01</v>
      </c>
      <c r="C10" s="22">
        <v>55312.43</v>
      </c>
      <c r="D10" s="22">
        <f t="shared" ref="D10:I10" si="0">SUM(D7:D9)</f>
        <v>53012.99</v>
      </c>
      <c r="E10" s="22">
        <f t="shared" si="0"/>
        <v>42465.73</v>
      </c>
      <c r="F10" s="22">
        <f t="shared" si="0"/>
        <v>42169.240000000005</v>
      </c>
      <c r="G10" s="22">
        <f t="shared" si="0"/>
        <v>28000.91</v>
      </c>
      <c r="H10" s="67">
        <f t="shared" si="0"/>
        <v>28000.91</v>
      </c>
      <c r="I10" s="22">
        <f t="shared" si="0"/>
        <v>0</v>
      </c>
    </row>
    <row r="11" spans="1:10" x14ac:dyDescent="0.2">
      <c r="A11" s="1" t="s">
        <v>179</v>
      </c>
      <c r="B11" s="21">
        <v>0</v>
      </c>
      <c r="C11" s="21">
        <v>4579</v>
      </c>
      <c r="D11" s="21">
        <v>0</v>
      </c>
      <c r="E11" s="21">
        <v>1480</v>
      </c>
      <c r="F11" s="21">
        <v>0</v>
      </c>
      <c r="G11" s="4">
        <f>700+90.77+18.9+593.21</f>
        <v>1402.88</v>
      </c>
      <c r="H11" s="66">
        <v>0</v>
      </c>
      <c r="I11" s="4"/>
    </row>
    <row r="12" spans="1:10" x14ac:dyDescent="0.2">
      <c r="A12" s="1" t="s">
        <v>29</v>
      </c>
      <c r="B12" s="21">
        <v>0</v>
      </c>
      <c r="C12" s="21">
        <v>500</v>
      </c>
      <c r="D12" s="21">
        <v>0</v>
      </c>
      <c r="E12" s="21"/>
      <c r="F12" s="21">
        <v>0</v>
      </c>
      <c r="G12" s="4">
        <f>492.46+144.68+100+135.18+100+116.52+50.74-144.68+58.26+537.24+39.12+60</f>
        <v>1689.5199999999998</v>
      </c>
      <c r="H12" s="66">
        <v>0</v>
      </c>
      <c r="I12" s="4"/>
    </row>
    <row r="13" spans="1:10" x14ac:dyDescent="0.2">
      <c r="A13" s="8" t="s">
        <v>233</v>
      </c>
      <c r="B13" s="21"/>
      <c r="C13" s="21"/>
      <c r="D13" s="21"/>
      <c r="E13" s="21"/>
      <c r="F13" s="21"/>
      <c r="G13" s="4"/>
      <c r="H13" s="66"/>
      <c r="I13" s="4"/>
    </row>
    <row r="14" spans="1:10" x14ac:dyDescent="0.2">
      <c r="A14" s="1" t="s">
        <v>217</v>
      </c>
      <c r="B14" s="21">
        <v>0</v>
      </c>
      <c r="C14" s="21">
        <v>5200</v>
      </c>
      <c r="D14" s="21">
        <v>0</v>
      </c>
      <c r="E14" s="21">
        <v>5300</v>
      </c>
      <c r="F14" s="21">
        <v>0</v>
      </c>
      <c r="G14" s="4">
        <v>5000</v>
      </c>
      <c r="H14" s="66">
        <v>0</v>
      </c>
      <c r="I14" s="4"/>
    </row>
    <row r="15" spans="1:10" x14ac:dyDescent="0.2">
      <c r="A15" s="1" t="s">
        <v>228</v>
      </c>
      <c r="B15" s="21"/>
      <c r="C15" s="21"/>
      <c r="D15" s="21"/>
      <c r="E15" s="21"/>
      <c r="F15" s="21"/>
      <c r="G15" s="4"/>
      <c r="H15" s="66">
        <v>500</v>
      </c>
      <c r="I15" s="4"/>
    </row>
    <row r="16" spans="1:10" x14ac:dyDescent="0.2">
      <c r="A16" s="1" t="s">
        <v>234</v>
      </c>
      <c r="B16" s="21">
        <v>8000</v>
      </c>
      <c r="C16" s="21">
        <v>8583.73</v>
      </c>
      <c r="D16" s="21">
        <v>8000</v>
      </c>
      <c r="E16" s="21">
        <v>8245.19</v>
      </c>
      <c r="F16" s="21">
        <v>8000</v>
      </c>
      <c r="G16" s="4">
        <f>765.33+879.02+2257.04+2534.54+1518.29</f>
        <v>7954.22</v>
      </c>
      <c r="H16" s="66">
        <v>8000</v>
      </c>
      <c r="I16" s="4"/>
      <c r="J16" s="26" t="s">
        <v>213</v>
      </c>
    </row>
    <row r="17" spans="1:9" x14ac:dyDescent="0.2">
      <c r="A17" s="52" t="s">
        <v>235</v>
      </c>
      <c r="B17" s="54">
        <v>50000</v>
      </c>
      <c r="C17" s="54">
        <v>53454.81</v>
      </c>
      <c r="D17" s="54">
        <v>45000</v>
      </c>
      <c r="E17" s="54">
        <v>53248.78</v>
      </c>
      <c r="F17" s="54">
        <v>45000</v>
      </c>
      <c r="G17" s="53">
        <f>150+75+55+150+4658.03+1350+140+50+250+250+6098.79+955+430+570+525+25+3246.26+875+150+300+245+2310+725+12611.86+9828.04+50+2643.76+141+290+50</f>
        <v>49197.740000000005</v>
      </c>
      <c r="H17" s="68">
        <v>44000</v>
      </c>
      <c r="I17" s="53"/>
    </row>
    <row r="18" spans="1:9" x14ac:dyDescent="0.2">
      <c r="A18" s="52" t="s">
        <v>236</v>
      </c>
      <c r="B18" s="54"/>
      <c r="C18" s="54"/>
      <c r="D18" s="54"/>
      <c r="E18" s="54"/>
      <c r="F18" s="54">
        <v>0</v>
      </c>
      <c r="G18" s="53">
        <f>2097.5+540.4</f>
        <v>2637.9</v>
      </c>
      <c r="H18" s="68">
        <v>2500</v>
      </c>
      <c r="I18" s="53"/>
    </row>
    <row r="19" spans="1:9" x14ac:dyDescent="0.2">
      <c r="A19" s="55" t="s">
        <v>232</v>
      </c>
      <c r="B19" s="57">
        <f>SUM(B14:B17)</f>
        <v>58000</v>
      </c>
      <c r="C19" s="57">
        <v>65033.15</v>
      </c>
      <c r="D19" s="57">
        <f>SUM(D14:D18)</f>
        <v>53000</v>
      </c>
      <c r="E19" s="57">
        <f t="shared" ref="E19:G19" si="1">SUM(E14:E18)</f>
        <v>66793.97</v>
      </c>
      <c r="F19" s="57">
        <f t="shared" si="1"/>
        <v>53000</v>
      </c>
      <c r="G19" s="57">
        <f t="shared" si="1"/>
        <v>64789.860000000008</v>
      </c>
      <c r="H19" s="69">
        <f>SUM(H14:H18)</f>
        <v>55000</v>
      </c>
      <c r="I19" s="57">
        <f>SUM(I14:I18)</f>
        <v>0</v>
      </c>
    </row>
    <row r="20" spans="1:9" x14ac:dyDescent="0.2">
      <c r="A20" s="1" t="s">
        <v>5</v>
      </c>
      <c r="B20" s="21">
        <v>1500</v>
      </c>
      <c r="C20" s="21">
        <v>2430</v>
      </c>
      <c r="D20" s="21">
        <v>1500</v>
      </c>
      <c r="E20" s="21">
        <v>1876</v>
      </c>
      <c r="F20" s="21">
        <v>1750</v>
      </c>
      <c r="G20" s="4">
        <f>1390+301.01+195+50+10</f>
        <v>1946.01</v>
      </c>
      <c r="H20" s="66">
        <v>1750</v>
      </c>
      <c r="I20" s="4"/>
    </row>
    <row r="21" spans="1:9" x14ac:dyDescent="0.2">
      <c r="A21" s="52" t="s">
        <v>68</v>
      </c>
      <c r="B21" s="54">
        <v>500</v>
      </c>
      <c r="C21" s="54">
        <v>1406</v>
      </c>
      <c r="D21" s="54">
        <v>500</v>
      </c>
      <c r="E21" s="54">
        <v>1121</v>
      </c>
      <c r="F21" s="54">
        <v>500</v>
      </c>
      <c r="G21" s="53">
        <f>83+85+207.08+22+18+40+10</f>
        <v>465.08000000000004</v>
      </c>
      <c r="H21" s="68">
        <v>0</v>
      </c>
      <c r="I21" s="53"/>
    </row>
    <row r="22" spans="1:9" x14ac:dyDescent="0.2">
      <c r="A22" s="52" t="s">
        <v>229</v>
      </c>
      <c r="B22" s="54"/>
      <c r="C22" s="54"/>
      <c r="D22" s="54">
        <v>0</v>
      </c>
      <c r="E22" s="54">
        <v>835</v>
      </c>
      <c r="F22" s="54">
        <v>0</v>
      </c>
      <c r="G22" s="53">
        <v>590</v>
      </c>
      <c r="H22" s="68">
        <v>0</v>
      </c>
      <c r="I22" s="53"/>
    </row>
    <row r="23" spans="1:9" x14ac:dyDescent="0.2">
      <c r="A23" s="52" t="s">
        <v>230</v>
      </c>
      <c r="B23" s="54"/>
      <c r="C23" s="54"/>
      <c r="D23" s="54">
        <v>400</v>
      </c>
      <c r="E23" s="54">
        <v>745</v>
      </c>
      <c r="F23" s="54">
        <v>700</v>
      </c>
      <c r="G23" s="53">
        <v>0</v>
      </c>
      <c r="H23" s="68">
        <v>0</v>
      </c>
      <c r="I23" s="53"/>
    </row>
    <row r="24" spans="1:9" x14ac:dyDescent="0.2">
      <c r="A24" s="52" t="s">
        <v>231</v>
      </c>
      <c r="B24" s="54"/>
      <c r="C24" s="54"/>
      <c r="D24" s="54">
        <v>1300</v>
      </c>
      <c r="E24" s="54">
        <v>1404</v>
      </c>
      <c r="F24" s="54">
        <v>0</v>
      </c>
      <c r="G24" s="53">
        <f>574</f>
        <v>574</v>
      </c>
      <c r="H24" s="68">
        <v>0</v>
      </c>
      <c r="I24" s="53"/>
    </row>
    <row r="25" spans="1:9" x14ac:dyDescent="0.2">
      <c r="A25" s="8"/>
      <c r="B25" s="21"/>
      <c r="C25" s="21"/>
      <c r="D25" s="21"/>
      <c r="E25" s="21"/>
      <c r="F25" s="21"/>
      <c r="G25" s="4"/>
      <c r="H25" s="66"/>
      <c r="I25" s="4"/>
    </row>
    <row r="26" spans="1:9" x14ac:dyDescent="0.2">
      <c r="A26" s="9" t="s">
        <v>54</v>
      </c>
      <c r="B26" s="27">
        <f t="shared" ref="B26:C26" si="2">SUM(B10:B21)-B19</f>
        <v>115195.01000000001</v>
      </c>
      <c r="C26" s="27">
        <f t="shared" si="2"/>
        <v>131465.97</v>
      </c>
      <c r="D26" s="27">
        <f>SUM(D10:D24)-D19</f>
        <v>109712.98999999999</v>
      </c>
      <c r="E26" s="27">
        <f t="shared" ref="E26:G26" si="3">SUM(E10:E24)-E19</f>
        <v>116720.70000000001</v>
      </c>
      <c r="F26" s="27">
        <f t="shared" si="3"/>
        <v>98119.239999999991</v>
      </c>
      <c r="G26" s="27">
        <f t="shared" si="3"/>
        <v>99458.25999999998</v>
      </c>
      <c r="H26" s="67">
        <f>SUM(H10:H24)-H19</f>
        <v>84750.91</v>
      </c>
      <c r="I26" s="22">
        <f>SUM(I10:I24)-I19</f>
        <v>0</v>
      </c>
    </row>
    <row r="27" spans="1:9" ht="12.75" customHeight="1" x14ac:dyDescent="0.2">
      <c r="A27" s="1"/>
      <c r="B27" s="19" t="s">
        <v>48</v>
      </c>
      <c r="C27" s="19" t="s">
        <v>17</v>
      </c>
      <c r="D27" s="19" t="s">
        <v>48</v>
      </c>
      <c r="E27" s="19" t="s">
        <v>48</v>
      </c>
      <c r="F27" s="19" t="s">
        <v>48</v>
      </c>
      <c r="G27" s="2" t="s">
        <v>17</v>
      </c>
      <c r="H27" s="64" t="s">
        <v>48</v>
      </c>
      <c r="I27" s="2" t="s">
        <v>17</v>
      </c>
    </row>
    <row r="28" spans="1:9" ht="12.75" customHeight="1" x14ac:dyDescent="0.2">
      <c r="A28" s="1"/>
      <c r="B28" s="19" t="s">
        <v>47</v>
      </c>
      <c r="C28" s="19" t="s">
        <v>47</v>
      </c>
      <c r="D28" s="19" t="s">
        <v>47</v>
      </c>
      <c r="E28" s="19" t="s">
        <v>47</v>
      </c>
      <c r="F28" s="19" t="s">
        <v>47</v>
      </c>
      <c r="G28" s="2" t="s">
        <v>18</v>
      </c>
      <c r="H28" s="64" t="s">
        <v>47</v>
      </c>
      <c r="I28" s="2" t="s">
        <v>18</v>
      </c>
    </row>
    <row r="29" spans="1:9" ht="12.75" customHeight="1" x14ac:dyDescent="0.2">
      <c r="A29" s="1"/>
      <c r="B29" s="19" t="s">
        <v>195</v>
      </c>
      <c r="C29" s="19" t="s">
        <v>195</v>
      </c>
      <c r="D29" s="19" t="s">
        <v>198</v>
      </c>
      <c r="E29" s="19" t="s">
        <v>198</v>
      </c>
      <c r="F29" s="19" t="s">
        <v>221</v>
      </c>
      <c r="G29" s="2" t="s">
        <v>221</v>
      </c>
      <c r="H29" s="64" t="s">
        <v>221</v>
      </c>
      <c r="I29" s="2" t="s">
        <v>221</v>
      </c>
    </row>
    <row r="30" spans="1:9" ht="12.75" customHeight="1" x14ac:dyDescent="0.2">
      <c r="A30" s="77" t="s">
        <v>33</v>
      </c>
      <c r="B30" s="21"/>
      <c r="C30" s="21"/>
      <c r="D30" s="21"/>
      <c r="E30" s="21"/>
      <c r="F30" s="21"/>
      <c r="G30" s="4"/>
      <c r="H30" s="66"/>
      <c r="I30" s="4"/>
    </row>
    <row r="31" spans="1:9" ht="12.75" customHeight="1" x14ac:dyDescent="0.2">
      <c r="A31" s="1" t="s">
        <v>24</v>
      </c>
      <c r="B31" s="21">
        <v>200</v>
      </c>
      <c r="C31" s="21">
        <v>302.77</v>
      </c>
      <c r="D31" s="21">
        <v>350</v>
      </c>
      <c r="E31" s="21">
        <v>714.95</v>
      </c>
      <c r="F31" s="21">
        <v>725</v>
      </c>
      <c r="G31" s="4">
        <f>149.22+34.74+34.74+34.74+34.74+42.24+35.99+36.7+73.62+51.47-13-13</f>
        <v>502.20000000000005</v>
      </c>
      <c r="H31" s="66">
        <v>725</v>
      </c>
      <c r="I31" s="4"/>
    </row>
    <row r="32" spans="1:9" ht="12.75" customHeight="1" x14ac:dyDescent="0.2">
      <c r="A32" s="1" t="s">
        <v>2</v>
      </c>
      <c r="B32" s="21">
        <v>500</v>
      </c>
      <c r="C32" s="21">
        <v>500</v>
      </c>
      <c r="D32" s="21">
        <v>500</v>
      </c>
      <c r="E32" s="21">
        <v>500</v>
      </c>
      <c r="F32" s="21">
        <v>500</v>
      </c>
      <c r="G32" s="4">
        <v>500</v>
      </c>
      <c r="H32" s="66">
        <v>500</v>
      </c>
      <c r="I32" s="4"/>
    </row>
    <row r="33" spans="1:9" ht="12.75" customHeight="1" x14ac:dyDescent="0.2">
      <c r="A33" s="52" t="s">
        <v>192</v>
      </c>
      <c r="B33" s="54">
        <v>10000</v>
      </c>
      <c r="C33" s="54">
        <v>8703</v>
      </c>
      <c r="D33" s="54">
        <v>10000</v>
      </c>
      <c r="E33" s="54">
        <v>5914.5</v>
      </c>
      <c r="F33" s="54">
        <v>10000</v>
      </c>
      <c r="G33" s="53">
        <f>500+575+950+420-210+1675+3612.5+1600</f>
        <v>9122.5</v>
      </c>
      <c r="H33" s="68">
        <v>10000</v>
      </c>
      <c r="I33" s="53"/>
    </row>
    <row r="34" spans="1:9" ht="12.75" customHeight="1" x14ac:dyDescent="0.2">
      <c r="A34" s="52" t="s">
        <v>191</v>
      </c>
      <c r="B34" s="54">
        <v>1600</v>
      </c>
      <c r="C34" s="54">
        <v>1372</v>
      </c>
      <c r="D34" s="54">
        <v>1297</v>
      </c>
      <c r="E34" s="54"/>
      <c r="F34" s="54">
        <v>1593.5</v>
      </c>
      <c r="G34" s="53">
        <f>751.5+852</f>
        <v>1603.5</v>
      </c>
      <c r="H34" s="68">
        <f>325+362.5</f>
        <v>687.5</v>
      </c>
      <c r="I34" s="53"/>
    </row>
    <row r="35" spans="1:9" ht="12.75" customHeight="1" x14ac:dyDescent="0.2">
      <c r="A35" s="1" t="s">
        <v>15</v>
      </c>
      <c r="B35" s="21"/>
      <c r="C35" s="21">
        <v>60</v>
      </c>
      <c r="D35" s="21">
        <v>60</v>
      </c>
      <c r="E35" s="21"/>
      <c r="F35" s="21">
        <v>60</v>
      </c>
      <c r="G35" s="4">
        <v>60</v>
      </c>
      <c r="H35" s="66">
        <v>60</v>
      </c>
      <c r="I35" s="4"/>
    </row>
    <row r="36" spans="1:9" ht="12.75" customHeight="1" x14ac:dyDescent="0.2">
      <c r="A36" s="1" t="s">
        <v>55</v>
      </c>
      <c r="B36" s="21">
        <v>2000</v>
      </c>
      <c r="C36" s="21"/>
      <c r="D36" s="21">
        <v>2000</v>
      </c>
      <c r="E36" s="21"/>
      <c r="F36" s="21">
        <v>2000</v>
      </c>
      <c r="G36" s="4">
        <v>0</v>
      </c>
      <c r="H36" s="66">
        <v>1000</v>
      </c>
      <c r="I36" s="4"/>
    </row>
    <row r="37" spans="1:9" ht="12.75" customHeight="1" x14ac:dyDescent="0.2">
      <c r="A37" s="1" t="s">
        <v>219</v>
      </c>
      <c r="B37" s="21">
        <v>1000</v>
      </c>
      <c r="C37" s="21"/>
      <c r="D37" s="21">
        <v>1000</v>
      </c>
      <c r="E37" s="21"/>
      <c r="F37" s="21">
        <v>100</v>
      </c>
      <c r="G37" s="4">
        <f>151.26+391.7</f>
        <v>542.96</v>
      </c>
      <c r="H37" s="66">
        <v>400</v>
      </c>
      <c r="I37" s="4"/>
    </row>
    <row r="38" spans="1:9" ht="12.75" customHeight="1" x14ac:dyDescent="0.2">
      <c r="A38" s="8" t="s">
        <v>26</v>
      </c>
      <c r="B38" s="21"/>
      <c r="C38" s="21"/>
      <c r="D38" s="21"/>
      <c r="E38" s="21"/>
      <c r="F38" s="21"/>
      <c r="G38" s="4"/>
      <c r="H38" s="66"/>
      <c r="I38" s="4"/>
    </row>
    <row r="39" spans="1:9" ht="12.75" customHeight="1" x14ac:dyDescent="0.2">
      <c r="A39" s="1" t="s">
        <v>216</v>
      </c>
      <c r="B39" s="21">
        <v>500</v>
      </c>
      <c r="C39" s="21">
        <v>123.83</v>
      </c>
      <c r="D39" s="21">
        <v>500</v>
      </c>
      <c r="E39" s="21">
        <v>50</v>
      </c>
      <c r="F39" s="21">
        <v>300</v>
      </c>
      <c r="G39" s="4">
        <v>0</v>
      </c>
      <c r="H39" s="66">
        <v>0</v>
      </c>
      <c r="I39" s="4"/>
    </row>
    <row r="40" spans="1:9" ht="12.75" customHeight="1" x14ac:dyDescent="0.2">
      <c r="A40" s="1" t="s">
        <v>35</v>
      </c>
      <c r="B40" s="21">
        <v>7000</v>
      </c>
      <c r="C40" s="21">
        <v>8652.76</v>
      </c>
      <c r="D40" s="21">
        <v>8000</v>
      </c>
      <c r="E40" s="21">
        <v>8236.85</v>
      </c>
      <c r="F40" s="21">
        <v>8000</v>
      </c>
      <c r="G40" s="4">
        <f>202+7760.13</f>
        <v>7962.13</v>
      </c>
      <c r="H40" s="66">
        <v>8000</v>
      </c>
      <c r="I40" s="4"/>
    </row>
    <row r="41" spans="1:9" ht="12.75" customHeight="1" x14ac:dyDescent="0.2">
      <c r="A41" s="1" t="s">
        <v>237</v>
      </c>
      <c r="B41" s="21"/>
      <c r="C41" s="21"/>
      <c r="D41" s="21"/>
      <c r="E41" s="21"/>
      <c r="F41" s="21">
        <v>0</v>
      </c>
      <c r="G41" s="4">
        <f>31.57+86.2+62.99+50</f>
        <v>230.76000000000002</v>
      </c>
      <c r="H41" s="66">
        <v>250</v>
      </c>
      <c r="I41" s="4"/>
    </row>
    <row r="42" spans="1:9" ht="12.75" customHeight="1" x14ac:dyDescent="0.2">
      <c r="A42" s="1" t="s">
        <v>238</v>
      </c>
      <c r="B42" s="21">
        <v>20000</v>
      </c>
      <c r="C42" s="21">
        <v>19579.46</v>
      </c>
      <c r="D42" s="21">
        <v>20000</v>
      </c>
      <c r="E42" s="21">
        <v>18202.830000000002</v>
      </c>
      <c r="F42" s="21">
        <v>18000</v>
      </c>
      <c r="G42" s="4">
        <f>2500+93.9+244.58+235+235+27.41+180+245+20+20+103.96+295.03+73.97+7687.5+249+180.86+522.64+3397.5+15+14.16+31.52+1031.57+183.2+3397.5+165+253.59+901.62</f>
        <v>22304.510000000002</v>
      </c>
      <c r="H42" s="66">
        <v>17000</v>
      </c>
      <c r="I42" s="4"/>
    </row>
    <row r="43" spans="1:9" ht="12.75" customHeight="1" x14ac:dyDescent="0.2">
      <c r="A43" s="1" t="s">
        <v>241</v>
      </c>
      <c r="B43" s="21"/>
      <c r="C43" s="21"/>
      <c r="D43" s="21"/>
      <c r="E43" s="21"/>
      <c r="F43" s="21"/>
      <c r="G43" s="4"/>
      <c r="H43" s="66">
        <f>345+150+406.01</f>
        <v>901.01</v>
      </c>
      <c r="I43" s="4"/>
    </row>
    <row r="44" spans="1:9" ht="12.75" customHeight="1" x14ac:dyDescent="0.2">
      <c r="A44" s="1" t="s">
        <v>239</v>
      </c>
      <c r="B44" s="21"/>
      <c r="C44" s="21"/>
      <c r="D44" s="21">
        <v>400</v>
      </c>
      <c r="E44" s="21">
        <v>478</v>
      </c>
      <c r="F44" s="21">
        <v>500</v>
      </c>
      <c r="G44" s="4">
        <v>0</v>
      </c>
      <c r="H44" s="66">
        <v>300</v>
      </c>
      <c r="I44" s="4"/>
    </row>
    <row r="45" spans="1:9" ht="12.75" customHeight="1" x14ac:dyDescent="0.2">
      <c r="A45" s="1" t="s">
        <v>203</v>
      </c>
      <c r="B45" s="21"/>
      <c r="C45" s="21"/>
      <c r="D45" s="21">
        <v>1300</v>
      </c>
      <c r="E45" s="21">
        <v>1660.58</v>
      </c>
      <c r="F45" s="21">
        <v>0</v>
      </c>
      <c r="G45" s="4">
        <v>574</v>
      </c>
      <c r="H45" s="66">
        <v>0</v>
      </c>
      <c r="I45" s="4"/>
    </row>
    <row r="46" spans="1:9" ht="12.75" customHeight="1" x14ac:dyDescent="0.2">
      <c r="A46" s="6" t="s">
        <v>40</v>
      </c>
      <c r="B46" s="22">
        <f>SUM(B39:B45)</f>
        <v>27500</v>
      </c>
      <c r="C46" s="22">
        <f>SUM(C39:C45)</f>
        <v>28356.05</v>
      </c>
      <c r="D46" s="22">
        <f t="shared" ref="D46:I46" si="4">SUM(D39:D45)</f>
        <v>30200</v>
      </c>
      <c r="E46" s="22">
        <f t="shared" si="4"/>
        <v>28628.260000000002</v>
      </c>
      <c r="F46" s="22">
        <f t="shared" si="4"/>
        <v>26800</v>
      </c>
      <c r="G46" s="22">
        <f t="shared" si="4"/>
        <v>31071.4</v>
      </c>
      <c r="H46" s="67">
        <f t="shared" si="4"/>
        <v>26451.01</v>
      </c>
      <c r="I46" s="22">
        <f t="shared" si="4"/>
        <v>0</v>
      </c>
    </row>
    <row r="47" spans="1:9" ht="12.75" customHeight="1" x14ac:dyDescent="0.2">
      <c r="A47" s="1" t="s">
        <v>189</v>
      </c>
      <c r="B47" s="21">
        <v>250</v>
      </c>
      <c r="C47" s="21">
        <v>50</v>
      </c>
      <c r="D47" s="21">
        <v>250</v>
      </c>
      <c r="E47" s="21">
        <v>179.98</v>
      </c>
      <c r="F47" s="21">
        <v>250</v>
      </c>
      <c r="G47" s="4">
        <f>50+75+50</f>
        <v>175</v>
      </c>
      <c r="H47" s="66">
        <v>250</v>
      </c>
      <c r="I47" s="4"/>
    </row>
    <row r="48" spans="1:9" ht="12.75" customHeight="1" x14ac:dyDescent="0.2">
      <c r="A48" s="1" t="s">
        <v>49</v>
      </c>
      <c r="B48" s="21">
        <v>1500</v>
      </c>
      <c r="C48" s="21">
        <v>1093.28</v>
      </c>
      <c r="D48" s="21">
        <v>1500</v>
      </c>
      <c r="E48" s="21">
        <v>993.53</v>
      </c>
      <c r="F48" s="21">
        <v>1500</v>
      </c>
      <c r="G48" s="4">
        <v>1500</v>
      </c>
      <c r="H48" s="66">
        <v>1000</v>
      </c>
      <c r="I48" s="4"/>
    </row>
    <row r="49" spans="1:9" ht="12.75" customHeight="1" x14ac:dyDescent="0.2">
      <c r="A49" s="1" t="s">
        <v>34</v>
      </c>
      <c r="B49" s="21">
        <v>400</v>
      </c>
      <c r="C49" s="21">
        <v>300</v>
      </c>
      <c r="D49" s="21">
        <v>400</v>
      </c>
      <c r="E49" s="21">
        <v>225</v>
      </c>
      <c r="F49" s="21">
        <v>300</v>
      </c>
      <c r="G49" s="4">
        <f>200</f>
        <v>200</v>
      </c>
      <c r="H49" s="66">
        <v>200</v>
      </c>
      <c r="I49" s="4"/>
    </row>
    <row r="50" spans="1:9" ht="12.75" customHeight="1" x14ac:dyDescent="0.2">
      <c r="A50" s="52" t="s">
        <v>19</v>
      </c>
      <c r="B50" s="54">
        <v>8000</v>
      </c>
      <c r="C50" s="75"/>
      <c r="D50" s="54">
        <v>8000</v>
      </c>
      <c r="E50" s="54">
        <v>6992.8</v>
      </c>
      <c r="F50" s="54">
        <v>8000</v>
      </c>
      <c r="G50" s="53">
        <f>283.31+487.77-37.8+149.69+69.9+80.04+72.84+53.43+223.92+305.59+264.76+144.18+122.76+244+270.2+240.2+40.99</f>
        <v>3015.7799999999997</v>
      </c>
      <c r="H50" s="68">
        <v>5000</v>
      </c>
      <c r="I50" s="53"/>
    </row>
    <row r="51" spans="1:9" ht="12.75" customHeight="1" x14ac:dyDescent="0.2">
      <c r="A51" s="1" t="s">
        <v>222</v>
      </c>
      <c r="B51" s="21">
        <v>1572.41</v>
      </c>
      <c r="C51" s="54">
        <v>5124.41</v>
      </c>
      <c r="D51" s="21">
        <v>0</v>
      </c>
      <c r="E51" s="21">
        <v>370</v>
      </c>
      <c r="F51" s="21">
        <v>1240</v>
      </c>
      <c r="G51" s="4">
        <f>356.5+1240-356.5</f>
        <v>1240</v>
      </c>
      <c r="H51" s="66">
        <v>500</v>
      </c>
      <c r="I51" s="4"/>
    </row>
    <row r="52" spans="1:9" ht="12.75" customHeight="1" x14ac:dyDescent="0.2">
      <c r="A52" s="1" t="s">
        <v>14</v>
      </c>
      <c r="B52" s="21">
        <v>500</v>
      </c>
      <c r="C52" s="21">
        <v>253</v>
      </c>
      <c r="D52" s="21">
        <v>500</v>
      </c>
      <c r="E52" s="21">
        <v>337.54</v>
      </c>
      <c r="F52" s="21">
        <v>500</v>
      </c>
      <c r="G52" s="4">
        <f>280</f>
        <v>280</v>
      </c>
      <c r="H52" s="66">
        <v>400</v>
      </c>
      <c r="I52" s="4"/>
    </row>
    <row r="53" spans="1:9" ht="12.75" customHeight="1" x14ac:dyDescent="0.2">
      <c r="A53" s="1" t="s">
        <v>66</v>
      </c>
      <c r="B53" s="21">
        <v>100</v>
      </c>
      <c r="C53" s="21">
        <v>0</v>
      </c>
      <c r="D53" s="21">
        <v>100</v>
      </c>
      <c r="E53" s="21">
        <v>100</v>
      </c>
      <c r="F53" s="21">
        <v>100</v>
      </c>
      <c r="G53" s="4">
        <f>20+20</f>
        <v>40</v>
      </c>
      <c r="H53" s="66">
        <v>100</v>
      </c>
      <c r="I53" s="4"/>
    </row>
    <row r="54" spans="1:9" ht="12.75" customHeight="1" x14ac:dyDescent="0.2">
      <c r="A54" s="1" t="s">
        <v>30</v>
      </c>
      <c r="B54" s="21">
        <v>1300</v>
      </c>
      <c r="C54" s="21">
        <v>800.56</v>
      </c>
      <c r="D54" s="21">
        <v>500</v>
      </c>
      <c r="E54" s="21">
        <v>536.35</v>
      </c>
      <c r="F54" s="21">
        <v>600</v>
      </c>
      <c r="G54" s="4">
        <f>89.01+134.34+107.96+141.25+60.84+96+350+82.87</f>
        <v>1062.27</v>
      </c>
      <c r="H54" s="66">
        <v>600</v>
      </c>
      <c r="I54" s="4"/>
    </row>
    <row r="55" spans="1:9" ht="12.75" customHeight="1" x14ac:dyDescent="0.2">
      <c r="A55" s="1" t="s">
        <v>188</v>
      </c>
      <c r="B55" s="21">
        <v>200</v>
      </c>
      <c r="C55" s="21">
        <v>1549.17</v>
      </c>
      <c r="D55" s="21">
        <v>200</v>
      </c>
      <c r="E55" s="21">
        <v>1392.43</v>
      </c>
      <c r="F55" s="21">
        <v>200</v>
      </c>
      <c r="G55" s="4">
        <f>8.5</f>
        <v>8.5</v>
      </c>
      <c r="H55" s="66">
        <v>200</v>
      </c>
      <c r="I55" s="4"/>
    </row>
    <row r="56" spans="1:9" ht="12.75" customHeight="1" x14ac:dyDescent="0.2">
      <c r="A56" s="1" t="s">
        <v>8</v>
      </c>
      <c r="B56" s="21">
        <v>500</v>
      </c>
      <c r="C56" s="21">
        <v>1116.93</v>
      </c>
      <c r="D56" s="21">
        <v>500</v>
      </c>
      <c r="E56" s="21">
        <v>413.72</v>
      </c>
      <c r="F56" s="21">
        <v>500</v>
      </c>
      <c r="G56" s="4">
        <f>96.1+18.63+29.98+9.8+56.8+106.86</f>
        <v>318.17</v>
      </c>
      <c r="H56" s="66">
        <v>400</v>
      </c>
      <c r="I56" s="4"/>
    </row>
    <row r="57" spans="1:9" ht="12.75" customHeight="1" x14ac:dyDescent="0.2">
      <c r="A57" s="8" t="s">
        <v>36</v>
      </c>
      <c r="B57" s="21"/>
      <c r="C57" s="21"/>
      <c r="D57" s="21"/>
      <c r="E57" s="21"/>
      <c r="F57" s="21"/>
      <c r="G57" s="4"/>
      <c r="H57" s="66"/>
      <c r="I57" s="4"/>
    </row>
    <row r="58" spans="1:9" ht="12.75" customHeight="1" x14ac:dyDescent="0.2">
      <c r="A58" s="1" t="s">
        <v>52</v>
      </c>
      <c r="B58" s="21">
        <v>1000</v>
      </c>
      <c r="C58" s="21">
        <v>555</v>
      </c>
      <c r="D58" s="21">
        <v>0</v>
      </c>
      <c r="E58" s="21">
        <v>0</v>
      </c>
      <c r="F58" s="21">
        <v>0</v>
      </c>
      <c r="G58" s="4">
        <v>0</v>
      </c>
      <c r="H58" s="66">
        <v>0</v>
      </c>
      <c r="I58" s="4"/>
    </row>
    <row r="59" spans="1:9" ht="12.75" customHeight="1" x14ac:dyDescent="0.2">
      <c r="A59" s="1" t="s">
        <v>45</v>
      </c>
      <c r="B59" s="21">
        <v>8500</v>
      </c>
      <c r="C59" s="21">
        <v>6078</v>
      </c>
      <c r="D59" s="21">
        <v>8500</v>
      </c>
      <c r="E59" s="21">
        <v>6520</v>
      </c>
      <c r="F59" s="21">
        <v>8500</v>
      </c>
      <c r="G59" s="4">
        <f>541.8+500+1500+1550+1150+3314.5-2700-180+2000+335</f>
        <v>8011.2999999999993</v>
      </c>
      <c r="H59" s="66">
        <v>8500</v>
      </c>
      <c r="I59" s="4"/>
    </row>
    <row r="60" spans="1:9" ht="12.75" customHeight="1" x14ac:dyDescent="0.2">
      <c r="A60" s="1" t="s">
        <v>41</v>
      </c>
      <c r="B60" s="21">
        <v>4000</v>
      </c>
      <c r="C60" s="21">
        <v>0</v>
      </c>
      <c r="D60" s="21">
        <v>4000</v>
      </c>
      <c r="E60" s="21">
        <v>3750</v>
      </c>
      <c r="F60" s="21">
        <v>4000</v>
      </c>
      <c r="G60" s="4">
        <f>2500+406.35+948.14</f>
        <v>3854.49</v>
      </c>
      <c r="H60" s="66">
        <v>4000</v>
      </c>
      <c r="I60" s="4"/>
    </row>
    <row r="61" spans="1:9" ht="12.75" customHeight="1" x14ac:dyDescent="0.2">
      <c r="A61" s="1" t="s">
        <v>204</v>
      </c>
      <c r="B61" s="21"/>
      <c r="C61" s="21"/>
      <c r="D61" s="21">
        <v>4000</v>
      </c>
      <c r="E61" s="21">
        <v>4000</v>
      </c>
      <c r="F61" s="21">
        <v>4000</v>
      </c>
      <c r="G61" s="4">
        <v>4000</v>
      </c>
      <c r="H61" s="66">
        <v>0</v>
      </c>
      <c r="I61" s="4"/>
    </row>
    <row r="62" spans="1:9" ht="12.75" customHeight="1" x14ac:dyDescent="0.2">
      <c r="A62" s="78" t="s">
        <v>240</v>
      </c>
      <c r="B62" s="21">
        <v>6000</v>
      </c>
      <c r="C62" s="21">
        <v>5132</v>
      </c>
      <c r="D62" s="21">
        <v>6800</v>
      </c>
      <c r="E62" s="21">
        <v>6686</v>
      </c>
      <c r="F62" s="21">
        <v>6800</v>
      </c>
      <c r="G62" s="4">
        <f>302.29+101.4+400+493+150+1274+100+40.3+475+335+42.3+650+103.12+96.15+550+430+180</f>
        <v>5722.56</v>
      </c>
      <c r="H62" s="66">
        <v>8000</v>
      </c>
      <c r="I62" s="4"/>
    </row>
    <row r="63" spans="1:9" ht="12.75" customHeight="1" x14ac:dyDescent="0.2">
      <c r="A63" s="78" t="s">
        <v>208</v>
      </c>
      <c r="B63" s="21"/>
      <c r="C63" s="21"/>
      <c r="D63" s="21"/>
      <c r="E63" s="21"/>
      <c r="F63" s="21">
        <v>0</v>
      </c>
      <c r="G63" s="4">
        <v>0</v>
      </c>
      <c r="H63" s="66">
        <v>450</v>
      </c>
      <c r="I63" s="4"/>
    </row>
    <row r="64" spans="1:9" ht="12.75" customHeight="1" x14ac:dyDescent="0.2">
      <c r="A64" s="6" t="s">
        <v>4</v>
      </c>
      <c r="B64" s="22">
        <f t="shared" ref="B64:G64" si="5">SUM(B58:B63)</f>
        <v>19500</v>
      </c>
      <c r="C64" s="22">
        <f t="shared" si="5"/>
        <v>11765</v>
      </c>
      <c r="D64" s="22">
        <f t="shared" si="5"/>
        <v>23300</v>
      </c>
      <c r="E64" s="22">
        <f t="shared" si="5"/>
        <v>20956</v>
      </c>
      <c r="F64" s="22">
        <f t="shared" si="5"/>
        <v>23300</v>
      </c>
      <c r="G64" s="22">
        <f t="shared" si="5"/>
        <v>21588.35</v>
      </c>
      <c r="H64" s="67">
        <f t="shared" ref="H64:I64" si="6">SUM(H58:H63)</f>
        <v>20950</v>
      </c>
      <c r="I64" s="22">
        <f t="shared" si="6"/>
        <v>0</v>
      </c>
    </row>
    <row r="65" spans="1:9" ht="12.75" customHeight="1" x14ac:dyDescent="0.2">
      <c r="A65" s="8" t="s">
        <v>0</v>
      </c>
      <c r="B65" s="21"/>
      <c r="C65" s="21"/>
      <c r="D65" s="21"/>
      <c r="E65" s="21"/>
      <c r="F65" s="21"/>
      <c r="G65" s="4"/>
      <c r="H65" s="66"/>
      <c r="I65" s="4"/>
    </row>
    <row r="66" spans="1:9" ht="12.75" customHeight="1" x14ac:dyDescent="0.2">
      <c r="A66" s="1" t="s">
        <v>31</v>
      </c>
      <c r="B66" s="21">
        <v>400</v>
      </c>
      <c r="C66" s="21">
        <v>667.74</v>
      </c>
      <c r="D66" s="21">
        <v>700</v>
      </c>
      <c r="E66" s="21">
        <v>1450.34</v>
      </c>
      <c r="F66" s="21">
        <v>700</v>
      </c>
      <c r="G66" s="4">
        <f>100+820</f>
        <v>920</v>
      </c>
      <c r="H66" s="66">
        <v>700</v>
      </c>
      <c r="I66" s="4"/>
    </row>
    <row r="67" spans="1:9" ht="12.75" customHeight="1" x14ac:dyDescent="0.2">
      <c r="A67" s="79" t="s">
        <v>197</v>
      </c>
      <c r="B67" s="54">
        <v>200</v>
      </c>
      <c r="C67" s="54">
        <v>235.96</v>
      </c>
      <c r="D67" s="54">
        <v>200</v>
      </c>
      <c r="E67" s="54">
        <v>200</v>
      </c>
      <c r="F67" s="54">
        <v>0</v>
      </c>
      <c r="G67" s="53">
        <v>0</v>
      </c>
      <c r="H67" s="68">
        <v>0</v>
      </c>
      <c r="I67" s="53"/>
    </row>
    <row r="68" spans="1:9" ht="12.75" customHeight="1" x14ac:dyDescent="0.2">
      <c r="A68" s="1" t="s">
        <v>186</v>
      </c>
      <c r="B68" s="21">
        <v>400</v>
      </c>
      <c r="C68" s="21">
        <v>300</v>
      </c>
      <c r="D68" s="21">
        <v>0</v>
      </c>
      <c r="E68" s="21"/>
      <c r="F68" s="21">
        <v>0</v>
      </c>
      <c r="G68" s="4">
        <v>0</v>
      </c>
      <c r="H68" s="66">
        <v>0</v>
      </c>
      <c r="I68" s="4"/>
    </row>
    <row r="69" spans="1:9" ht="12.75" customHeight="1" x14ac:dyDescent="0.2">
      <c r="A69" s="1" t="s">
        <v>187</v>
      </c>
      <c r="B69" s="21">
        <v>100</v>
      </c>
      <c r="C69" s="21"/>
      <c r="D69" s="21">
        <v>100</v>
      </c>
      <c r="E69" s="21"/>
      <c r="F69" s="21">
        <v>0</v>
      </c>
      <c r="G69" s="4">
        <v>0</v>
      </c>
      <c r="H69" s="66">
        <v>0</v>
      </c>
      <c r="I69" s="4"/>
    </row>
    <row r="70" spans="1:9" ht="12.75" customHeight="1" x14ac:dyDescent="0.2">
      <c r="A70" s="80" t="s">
        <v>193</v>
      </c>
      <c r="B70" s="21">
        <v>1400</v>
      </c>
      <c r="C70" s="21">
        <v>1052.97</v>
      </c>
      <c r="D70" s="21">
        <v>1400</v>
      </c>
      <c r="E70" s="21">
        <v>987.49</v>
      </c>
      <c r="F70" s="21">
        <v>1100</v>
      </c>
      <c r="G70" s="4">
        <f>1000+35+94.11</f>
        <v>1129.1099999999999</v>
      </c>
      <c r="H70" s="66">
        <v>1100</v>
      </c>
      <c r="I70" s="4"/>
    </row>
    <row r="71" spans="1:9" ht="12.75" customHeight="1" x14ac:dyDescent="0.2">
      <c r="A71" s="1" t="s">
        <v>38</v>
      </c>
      <c r="B71" s="21">
        <v>300</v>
      </c>
      <c r="C71" s="21">
        <v>251.88</v>
      </c>
      <c r="D71" s="21">
        <v>300</v>
      </c>
      <c r="E71" s="21">
        <v>243.19</v>
      </c>
      <c r="F71" s="21">
        <v>300</v>
      </c>
      <c r="G71" s="4">
        <f>89.92+32.97+50.85+51.97</f>
        <v>225.71</v>
      </c>
      <c r="H71" s="66">
        <v>300</v>
      </c>
      <c r="I71" s="4"/>
    </row>
    <row r="72" spans="1:9" ht="12.75" customHeight="1" x14ac:dyDescent="0.2">
      <c r="A72" s="1" t="s">
        <v>10</v>
      </c>
      <c r="B72" s="21">
        <v>400</v>
      </c>
      <c r="C72" s="21">
        <v>113.9</v>
      </c>
      <c r="D72" s="21">
        <v>400</v>
      </c>
      <c r="E72" s="21">
        <v>105.9</v>
      </c>
      <c r="F72" s="21">
        <v>250</v>
      </c>
      <c r="G72" s="4">
        <v>0</v>
      </c>
      <c r="H72" s="66">
        <v>250</v>
      </c>
      <c r="I72" s="4"/>
    </row>
    <row r="73" spans="1:9" ht="12.75" customHeight="1" x14ac:dyDescent="0.2">
      <c r="A73" s="1" t="s">
        <v>218</v>
      </c>
      <c r="B73" s="21">
        <v>900</v>
      </c>
      <c r="C73" s="21">
        <v>986.31</v>
      </c>
      <c r="D73" s="21">
        <v>900</v>
      </c>
      <c r="E73" s="21">
        <v>690.38</v>
      </c>
      <c r="F73" s="21">
        <v>900</v>
      </c>
      <c r="G73" s="4">
        <f>111.5+764.2</f>
        <v>875.7</v>
      </c>
      <c r="H73" s="66">
        <v>900</v>
      </c>
      <c r="I73" s="4"/>
    </row>
    <row r="74" spans="1:9" ht="12.75" customHeight="1" x14ac:dyDescent="0.2">
      <c r="A74" s="6" t="s">
        <v>13</v>
      </c>
      <c r="B74" s="22">
        <f>SUM(B66:B73)</f>
        <v>4100</v>
      </c>
      <c r="C74" s="22">
        <f>SUM(C66:C73)</f>
        <v>3608.76</v>
      </c>
      <c r="D74" s="22">
        <f t="shared" ref="D74:I74" si="7">SUM(D66:D73)</f>
        <v>4000</v>
      </c>
      <c r="E74" s="22">
        <f t="shared" si="7"/>
        <v>3677.3</v>
      </c>
      <c r="F74" s="22">
        <f t="shared" si="7"/>
        <v>3250</v>
      </c>
      <c r="G74" s="22">
        <f t="shared" si="7"/>
        <v>3150.5199999999995</v>
      </c>
      <c r="H74" s="67">
        <f t="shared" si="7"/>
        <v>3250</v>
      </c>
      <c r="I74" s="22">
        <f t="shared" si="7"/>
        <v>0</v>
      </c>
    </row>
    <row r="75" spans="1:9" ht="12.75" customHeight="1" x14ac:dyDescent="0.2">
      <c r="A75" s="1" t="s">
        <v>185</v>
      </c>
      <c r="B75" s="21">
        <v>28672.6</v>
      </c>
      <c r="C75" s="21"/>
      <c r="D75" s="21">
        <v>24088.99</v>
      </c>
      <c r="E75" s="21">
        <v>17220</v>
      </c>
      <c r="F75" s="21">
        <v>15600.74</v>
      </c>
      <c r="G75" s="4">
        <f>1900+1054.49+117.34+79.99+156.2+530+36.81+300+40+530+1298.5+609.5+1298.5</f>
        <v>7951.33</v>
      </c>
      <c r="H75" s="66">
        <f>1627.96+3742.1+3357.2+350.14</f>
        <v>9077.3999999999978</v>
      </c>
      <c r="I75" s="4"/>
    </row>
    <row r="76" spans="1:9" ht="12.75" customHeight="1" x14ac:dyDescent="0.2">
      <c r="A76" s="1" t="s">
        <v>224</v>
      </c>
      <c r="B76" s="21"/>
      <c r="C76" s="21"/>
      <c r="D76" s="21"/>
      <c r="E76" s="21"/>
      <c r="F76" s="21"/>
      <c r="G76" s="4">
        <f>500+600</f>
        <v>1100</v>
      </c>
      <c r="H76" s="66">
        <v>2500</v>
      </c>
      <c r="I76" s="4"/>
    </row>
    <row r="77" spans="1:9" ht="12.75" customHeight="1" x14ac:dyDescent="0.2">
      <c r="A77" s="1" t="s">
        <v>184</v>
      </c>
      <c r="B77" s="21">
        <v>1500</v>
      </c>
      <c r="C77" s="21">
        <v>938.6</v>
      </c>
      <c r="D77" s="21">
        <v>0</v>
      </c>
      <c r="E77" s="21"/>
      <c r="F77" s="21">
        <v>0</v>
      </c>
      <c r="G77" s="4">
        <v>0</v>
      </c>
      <c r="H77" s="66">
        <v>0</v>
      </c>
      <c r="I77" s="4"/>
    </row>
    <row r="78" spans="1:9" ht="12.75" customHeight="1" x14ac:dyDescent="0.2">
      <c r="A78" s="52" t="s">
        <v>178</v>
      </c>
      <c r="B78" s="54">
        <v>0</v>
      </c>
      <c r="C78" s="54"/>
      <c r="D78" s="54">
        <v>0</v>
      </c>
      <c r="E78" s="54"/>
      <c r="F78" s="54">
        <v>0</v>
      </c>
      <c r="G78" s="53">
        <v>0</v>
      </c>
      <c r="H78" s="68">
        <v>0</v>
      </c>
      <c r="I78" s="53"/>
    </row>
    <row r="79" spans="1:9" ht="12.75" customHeight="1" x14ac:dyDescent="0.2">
      <c r="A79" s="1" t="s">
        <v>22</v>
      </c>
      <c r="B79" s="21">
        <v>3000</v>
      </c>
      <c r="C79" s="21"/>
      <c r="D79" s="21">
        <v>0</v>
      </c>
      <c r="E79" s="21"/>
      <c r="F79" s="21">
        <v>0</v>
      </c>
      <c r="G79" s="4">
        <v>0</v>
      </c>
      <c r="H79" s="66">
        <v>0</v>
      </c>
      <c r="I79" s="4"/>
    </row>
    <row r="80" spans="1:9" ht="12.75" customHeight="1" x14ac:dyDescent="0.2">
      <c r="A80" s="1" t="s">
        <v>220</v>
      </c>
      <c r="B80" s="21"/>
      <c r="C80" s="21"/>
      <c r="D80" s="21"/>
      <c r="E80" s="21"/>
      <c r="F80" s="21">
        <v>1000</v>
      </c>
      <c r="G80" s="4">
        <v>254.92</v>
      </c>
      <c r="H80" s="66">
        <v>500</v>
      </c>
      <c r="I80" s="4"/>
    </row>
    <row r="81" spans="1:10" x14ac:dyDescent="0.2">
      <c r="A81" s="8"/>
      <c r="B81" s="21"/>
      <c r="C81" s="21"/>
      <c r="D81" s="21"/>
      <c r="E81" s="21"/>
      <c r="F81" s="21"/>
      <c r="G81" s="4"/>
      <c r="H81" s="66"/>
      <c r="I81" s="4"/>
    </row>
    <row r="82" spans="1:10" ht="12.75" customHeight="1" x14ac:dyDescent="0.2">
      <c r="A82" s="81" t="s">
        <v>58</v>
      </c>
      <c r="B82" s="27">
        <f>((SUM(B31:B79)-B64)-B74)-B46</f>
        <v>113895.01000000001</v>
      </c>
      <c r="C82" s="27">
        <f>((SUM(C31:C79)-C64)-C74)-C46</f>
        <v>65893.53</v>
      </c>
      <c r="D82" s="27">
        <f>((SUM(D31:D79)-D64)-D74)-D46</f>
        <v>108745.98999999999</v>
      </c>
      <c r="E82" s="27">
        <f>((SUM(E31:E79)-E64)-E74)-E46</f>
        <v>89152.360000000015</v>
      </c>
      <c r="F82" s="27">
        <f>((SUM(F31:F80)-F64)-F74)-F46</f>
        <v>98119.239999999991</v>
      </c>
      <c r="G82" s="27">
        <f>((SUM(G31:G79)-G64)-G74)-G46</f>
        <v>85032.479999999981</v>
      </c>
      <c r="H82" s="67">
        <f>((SUM(H31:H80)-H64)-H74)-H46</f>
        <v>84750.910000000018</v>
      </c>
      <c r="I82" s="22">
        <f>((SUM(I31:I79)-I64)-I74)-I46</f>
        <v>0</v>
      </c>
    </row>
    <row r="83" spans="1:10" ht="12.75" customHeight="1" x14ac:dyDescent="0.2">
      <c r="F83" s="75"/>
      <c r="G83" s="84"/>
      <c r="H83" s="85"/>
      <c r="I83" s="84"/>
      <c r="J83" s="75"/>
    </row>
    <row r="85" spans="1:10" s="76" customFormat="1" ht="12.75" customHeight="1" x14ac:dyDescent="0.2">
      <c r="A85" s="76" t="s">
        <v>223</v>
      </c>
      <c r="B85" s="82">
        <v>42916</v>
      </c>
      <c r="H85" s="83"/>
    </row>
    <row r="86" spans="1:10" ht="12.75" customHeight="1" x14ac:dyDescent="0.2"/>
    <row r="87" spans="1:10" ht="12.75" customHeight="1" x14ac:dyDescent="0.2"/>
    <row r="88" spans="1:10" ht="12.75" customHeight="1" x14ac:dyDescent="0.2"/>
  </sheetData>
  <mergeCells count="2">
    <mergeCell ref="A2:C2"/>
    <mergeCell ref="A1:F1"/>
  </mergeCells>
  <pageMargins left="0.2" right="0.2" top="0.25" bottom="0.25" header="0.3" footer="0.3"/>
  <pageSetup scale="95" fitToHeight="0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2015 2016 Budget</vt:lpstr>
      <vt:lpstr>2017 2018 Budget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Melinda</vt:lpstr>
      <vt:lpstr>Sheet12</vt:lpstr>
      <vt:lpstr>Sheet13</vt:lpstr>
      <vt:lpstr>Sheet14</vt:lpstr>
      <vt:lpstr>Spring Fling 2013</vt:lpstr>
      <vt:lpstr>Sheet15</vt:lpstr>
      <vt:lpstr>Sheet1</vt:lpstr>
      <vt:lpstr>Sheet16</vt:lpstr>
      <vt:lpstr>Sheet17</vt:lpstr>
      <vt:lpstr>Sheet18</vt:lpstr>
      <vt:lpstr>Sheet19</vt:lpstr>
      <vt:lpstr>Sheet20</vt:lpstr>
      <vt:lpstr>Sheet21</vt:lpstr>
      <vt:lpstr>Sheet22</vt:lpstr>
      <vt:lpstr>'2015 2016 Budget'!Print_Titles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Govan</dc:creator>
  <cp:lastModifiedBy>joep</cp:lastModifiedBy>
  <cp:lastPrinted>2017-08-03T17:11:12Z</cp:lastPrinted>
  <dcterms:created xsi:type="dcterms:W3CDTF">2012-04-21T16:25:14Z</dcterms:created>
  <dcterms:modified xsi:type="dcterms:W3CDTF">2017-08-03T17:17:38Z</dcterms:modified>
</cp:coreProperties>
</file>